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>'Лист1'!$A$1:$F$9</definedName>
    <definedName name="Z_7BA85150_E044_460E_85E7_F2912665E19A_.wvu.PrintArea" localSheetId="0" hidden="1">'Лист1'!$A$1:$F$9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'Лист1'!$A$1:$H$366</definedName>
  </definedNames>
  <calcPr fullCalcOnLoad="1"/>
</workbook>
</file>

<file path=xl/sharedStrings.xml><?xml version="1.0" encoding="utf-8"?>
<sst xmlns="http://schemas.openxmlformats.org/spreadsheetml/2006/main" count="1557" uniqueCount="311">
  <si>
    <t>к решению Совета депутатов</t>
  </si>
  <si>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</si>
  <si>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</si>
  <si>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</si>
  <si>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</si>
  <si>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</si>
  <si>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</si>
  <si>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</si>
  <si>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</si>
  <si>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</si>
  <si>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</si>
  <si>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</si>
  <si>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</si>
  <si>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</si>
  <si>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</si>
  <si>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</si>
  <si>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</si>
  <si>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</si>
  <si>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</si>
  <si>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</si>
  <si>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</si>
  <si>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</si>
  <si>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</si>
  <si>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</si>
  <si>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</si>
  <si>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11</t>
  </si>
  <si>
    <t>Резервный фонд муниципального образования "Кузоватовский район"</t>
  </si>
  <si>
    <t>Резервные средства</t>
  </si>
  <si>
    <t>870</t>
  </si>
  <si>
    <t>Другие общегосударственные вопросы</t>
  </si>
  <si>
    <t>13</t>
  </si>
  <si>
    <t>Учреждения по обеспечению хозяйственного обслуживания</t>
  </si>
  <si>
    <t>111</t>
  </si>
  <si>
    <t>Иные выплаты персоналу казенных учреждений, за исключением фонда оплаты труда</t>
  </si>
  <si>
    <t>112</t>
  </si>
  <si>
    <t>Мероприятия в рамках непрограммных направлений деятельности</t>
  </si>
  <si>
    <t>Подпрограмма «Повышение качества жизни граждан пожилого возраста»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</si>
  <si>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</si>
  <si>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</si>
  <si>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</si>
  <si>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</si>
  <si>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</si>
  <si>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</si>
  <si>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Сельское хозяйство и рыболовство</t>
  </si>
  <si>
    <t>05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</si>
  <si>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</si>
  <si>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</si>
  <si>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</t>
  </si>
  <si>
    <t>Дорожное хозяйство (дорожные фонды)</t>
  </si>
  <si>
    <t>Капитальный ремонт автомобильных дорог общего пользования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</si>
  <si>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</si>
  <si>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</si>
  <si>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</si>
  <si>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</si>
  <si>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Социальная политика</t>
  </si>
  <si>
    <t>10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</si>
  <si>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</si>
  <si>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</si>
  <si>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</si>
  <si>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Субсидии гражданам на приобретение жилья</t>
  </si>
  <si>
    <t>Подпрограмма "Повышение качества жизни детей, семей с детьми»</t>
  </si>
  <si>
    <t>Пособия, компенсации и иные социальные выплаты гражданам, кроме публичных нормативных обязательств</t>
  </si>
  <si>
    <t>Подпрограмма «Адресная поддержка населения»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</si>
  <si>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</si>
  <si>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</si>
  <si>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02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</si>
  <si>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</si>
  <si>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</si>
  <si>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</si>
  <si>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</si>
  <si>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Содержание автомобильных дорог общего пользования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</si>
  <si>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</si>
  <si>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</si>
  <si>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Выравнивание бюджетной обеспеченности бюджетов поселений из муниципального фонда финансовой поддержки поселений</t>
  </si>
  <si>
    <t>Дотации на выравнивание бюджетной обеспеченности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</si>
  <si>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</si>
  <si>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Учреждения культуры и мероприятия в сфере культуры и кинематографии</t>
  </si>
  <si>
    <t>Общее образование</t>
  </si>
  <si>
    <t>Учреждения по внешкольной работе с детьми</t>
  </si>
  <si>
    <t>Культура, кинематография</t>
  </si>
  <si>
    <t>Культура</t>
  </si>
  <si>
    <t>Субсидии бюджетным учреждениям на иные цели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</si>
  <si>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</si>
  <si>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</si>
  <si>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</si>
  <si>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</si>
  <si>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</si>
  <si>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Стипендии</t>
  </si>
  <si>
    <t>Другие вопросы в области образования</t>
  </si>
  <si>
    <t>Охрана семьи и детства</t>
  </si>
  <si>
    <t>Приобретение товаров, работ, услуг в пользу граждан в целях их социального обеспечения</t>
  </si>
  <si>
    <t>Итого по бюджету</t>
  </si>
  <si>
    <t>Приложение 6</t>
  </si>
  <si>
    <t>540</t>
  </si>
  <si>
    <t>Иные межбюджетные трансферты</t>
  </si>
  <si>
    <t>11 0 00 00000</t>
  </si>
  <si>
    <t>Обеспечение деятельности муниципальных органов Кузоватовского района</t>
  </si>
  <si>
    <t>11 0 00 10020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</si>
  <si>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</si>
  <si>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</si>
  <si>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</si>
  <si>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11 0 00 10010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</si>
  <si>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</si>
  <si>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</si>
  <si>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11 0 00 20010</t>
  </si>
  <si>
    <t>11 0 00 10050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</si>
  <si>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</si>
  <si>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</si>
  <si>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</si>
  <si>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</si>
  <si>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11 0 00 59300</t>
  </si>
  <si>
    <t>11 0 00 71010</t>
  </si>
  <si>
    <t>11 0 00 71020</t>
  </si>
  <si>
    <t>11 0 00 71320</t>
  </si>
  <si>
    <t>Муниципальная программа "Забота" на 2014-2018 годы в муниципальном образовании «Кузоватовский район"</t>
  </si>
  <si>
    <t>94 0 00 00000</t>
  </si>
  <si>
    <t>94 3 00 00000</t>
  </si>
  <si>
    <t>Обеспечение деятельности Совета ветеранов муниципального образования "Кузоватовский район"</t>
  </si>
  <si>
    <t>94 3 00 83110</t>
  </si>
  <si>
    <t>11 0 00 10130</t>
  </si>
  <si>
    <t>11 0 00 10140</t>
  </si>
  <si>
    <t>11 0 00 10150</t>
  </si>
  <si>
    <t>11 0 00 71100</t>
  </si>
  <si>
    <t>Жилищное хозяйство</t>
  </si>
  <si>
    <t>Отчисления в фонд модернизации жилищно-коммунального комплекса Ульяновской области</t>
  </si>
  <si>
    <t>11 0 00 10110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</si>
  <si>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</si>
  <si>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11 0 00 71110</t>
  </si>
  <si>
    <t>91 0 00 00000</t>
  </si>
  <si>
    <t>Доплаты к пенсиям муниципальных служащих</t>
  </si>
  <si>
    <t>94 3 00 83100</t>
  </si>
  <si>
    <t>94 1 00 00000</t>
  </si>
  <si>
    <t>Предоставление мер социальной поддержки беременным женщинам</t>
  </si>
  <si>
    <t>94 1 00 83010</t>
  </si>
  <si>
    <t>Проведение акции "Помоги собраться в школу"</t>
  </si>
  <si>
    <t>94 1 00 83030</t>
  </si>
  <si>
    <t>Проведение акции "Новогодний подарок"</t>
  </si>
  <si>
    <t>94 1 00 83040</t>
  </si>
  <si>
    <t>Проведение прочих социально-значимых мероприятий</t>
  </si>
  <si>
    <t>94 1 00 83050</t>
  </si>
  <si>
    <t>94 2 00 00000</t>
  </si>
  <si>
    <t>Оказание адресной поддержки гражданам находящимся в трудной жизненной ситуации</t>
  </si>
  <si>
    <t>94 2 00 83060</t>
  </si>
  <si>
    <t>Оказание адресной материальной помощи больным, страдающим почечной недостаточностью</t>
  </si>
  <si>
    <t>94 2 00 83070</t>
  </si>
  <si>
    <t>94 3 00 83120</t>
  </si>
  <si>
    <t>Проведение праздничных мероприятий в День Победы</t>
  </si>
  <si>
    <t>94 3 00 83130</t>
  </si>
  <si>
    <t>98 0 00 00000</t>
  </si>
  <si>
    <t>88 0 00 00000</t>
  </si>
  <si>
    <t>93 0 00 00000</t>
  </si>
  <si>
    <t>93 0 00 80010</t>
  </si>
  <si>
    <t>93 0 00 80030</t>
  </si>
  <si>
    <t>Межбюджетные трансферты общего характера бюджетам субъектов Российской Федерации и муниципальных образований</t>
  </si>
  <si>
    <t>11 0 00 10200</t>
  </si>
  <si>
    <t>11 0 00 10030</t>
  </si>
  <si>
    <t>11 0 00 14230</t>
  </si>
  <si>
    <t>11 0 00 14400</t>
  </si>
  <si>
    <t>11 0 00 14420</t>
  </si>
  <si>
    <t xml:space="preserve">Предоставление мер социальной поддержки работникам культуры </t>
  </si>
  <si>
    <t>94 2 00 83090</t>
  </si>
  <si>
    <t>11 0 00 14520</t>
  </si>
  <si>
    <t>Организация бесплатного питания детей из малообеспеченных семей в общеобразовательных учреждениях</t>
  </si>
  <si>
    <t>Иные выплаты населению</t>
  </si>
  <si>
    <t>Обеспечение выплат почётным гражданам Кузоватовского района</t>
  </si>
  <si>
    <t>Бюджетные инвестиции в объекты капитального строительства государственной (муниципальной) собственности</t>
  </si>
  <si>
    <t>Массовый спорт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</si>
  <si>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</si>
  <si>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</si>
  <si>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</si>
  <si>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Органы юстиции</t>
  </si>
  <si>
    <t>Проведение на территории муниципального образования "Кузоватовский район" конкурсов по благоустройству и архитектурному облику</t>
  </si>
  <si>
    <t>11 0 00 10340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</si>
  <si>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</si>
  <si>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Муниципальная программа "Устойчивое развитие сельских территорий муниципального образования «Кузоватовский район» Ульяновской области на 2014-2017 годы и на период до 2020 года"</t>
  </si>
  <si>
    <t>86 0 00 00000</t>
  </si>
  <si>
    <t>Софинансирование мероприятий по улучшению жилищных условий граждан,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</si>
  <si>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L0181</t>
  </si>
  <si>
    <t>Софинансирование мероприятий по улучшению жилищных условий молодых семей и молодых специалистов,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</si>
  <si>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L0182</t>
  </si>
  <si>
    <t>Водное хозяйство</t>
  </si>
  <si>
    <t>Благоустройство родников в Ульяновской области, используемых населением в качестве источников питьевого водоснабжения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</si>
  <si>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</si>
  <si>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Софинансирование приобретения для муниципальных общеобразовательных организаций школьных автобусов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</si>
  <si>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</si>
  <si>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Cофинансирование строительства и реконструкции объектов спорта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</si>
  <si>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</si>
  <si>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Приложение 7</t>
  </si>
  <si>
    <t>от __.__.2017г.           № __/__</t>
  </si>
  <si>
    <t xml:space="preserve">Ведомственная структура расходов бюджета муниципального </t>
  </si>
  <si>
    <t>образования "Кузоватовский район" на 2018 год и плановый период 2019-2020 годов</t>
  </si>
  <si>
    <t xml:space="preserve"> тыс. руб.</t>
  </si>
  <si>
    <t>Мин</t>
  </si>
  <si>
    <t>2018 год</t>
  </si>
  <si>
    <t>2019 год</t>
  </si>
  <si>
    <t>2020 год</t>
  </si>
  <si>
    <t>500</t>
  </si>
  <si>
    <t>Уплата прочих налогов, сборов</t>
  </si>
  <si>
    <t>Уплата иных платежей</t>
  </si>
  <si>
    <t>853</t>
  </si>
  <si>
    <t>Муниципальная программа Кузоватовского района "Развитие транспортной системы муниципального образования "Кузоватовский район" на 2018-2020 годы"</t>
  </si>
  <si>
    <t>Муниципальная программа газификации муниципального образования "Кузоватовский район" на 2018-2020 годы</t>
  </si>
  <si>
    <t>89 0 00 00000</t>
  </si>
  <si>
    <t>Строительство объектов газоснабжения населения</t>
  </si>
  <si>
    <t>89 0 00 81010</t>
  </si>
  <si>
    <t>Молодёжная политика</t>
  </si>
  <si>
    <t>Проведение мероприятий в сфере молодёжной политики</t>
  </si>
  <si>
    <t>91 0 00 85010</t>
  </si>
  <si>
    <t>Муниципальная программа "Укрепление единства российской нации и этнокультурное развтие народов, проживающих на территории муниципального образования "Кузоватовский район" Ульяновской области на 2017-2020 годы"</t>
  </si>
  <si>
    <t>97 0 00 00000</t>
  </si>
  <si>
    <t>Мероприятия направленные на укрепление гражданского единства</t>
  </si>
  <si>
    <t>97 0 00 82210</t>
  </si>
  <si>
    <t>Содействие этнокультурному многообразию народов России</t>
  </si>
  <si>
    <t>97 0 00 82220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</si>
  <si>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 Ульяновской области на 2016-2018 годы"</t>
  </si>
  <si>
    <t>Возмещение расходов по найму жилого помещения в течение первых трёх лет после трудоустройства в учреждения здравоохранения</t>
  </si>
  <si>
    <t>98 0 00 81110</t>
  </si>
  <si>
    <t>91 0 00 S0160</t>
  </si>
  <si>
    <t>Проведение и участие в спортивно-массовых мероприятиях</t>
  </si>
  <si>
    <t>91 0 00 89010</t>
  </si>
  <si>
    <t>11 0 00 71030</t>
  </si>
  <si>
    <t>Субвенции</t>
  </si>
  <si>
    <t>530</t>
  </si>
  <si>
    <t>11 0 00 71310</t>
  </si>
  <si>
    <t>Информаци</t>
  </si>
  <si>
    <t>88 0 00 84410</t>
  </si>
  <si>
    <t>11 0 00 S0050</t>
  </si>
  <si>
    <t>Дополнительное образование детей</t>
  </si>
  <si>
    <t>Муниципальная программа «Развитие и сохранение культуры в муниципальном образовании «Кузоватовский район» на 2018-2022 годы»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</si>
  <si>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</si>
  <si>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97 0 00 L0180</t>
  </si>
  <si>
    <t>Бюджетные инвестиции на приобретение объектов недвижимого имущества в государственную (муниципальную) собственность</t>
  </si>
  <si>
    <t>97 0 00 L5191</t>
  </si>
  <si>
    <t xml:space="preserve">Муниципальная программа «Развитие и сохранение культуры в муниципальном образовании «Кузоватовский район» на 2018-2022 годы»
</t>
  </si>
  <si>
    <t>1100000000</t>
  </si>
  <si>
    <t>1100014200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</si>
  <si>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</si>
  <si>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</si>
  <si>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611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</si>
  <si>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2015-2018 годы"</t>
  </si>
  <si>
    <t>9500000000</t>
  </si>
  <si>
    <t>9500071190</t>
  </si>
  <si>
    <t>Иные выплаты персоналу учреждений, за исключением фонда оплаты труда</t>
  </si>
  <si>
    <t>Развитие и модернизация дошкольного образования</t>
  </si>
  <si>
    <t>9500088060</t>
  </si>
  <si>
    <t>612</t>
  </si>
  <si>
    <t>Школы - детские сады, школы начальные, неполные и средние</t>
  </si>
  <si>
    <t>1100014210</t>
  </si>
  <si>
    <t>Муниципальная программа "Патриотическое воспитание граждан муниципального образования «Кузоватовский район» на 2017 - 2020 годы"</t>
  </si>
  <si>
    <t>8В00000000</t>
  </si>
  <si>
    <t>Мероприятия патриотической направленности с учащимися образовательных организаций</t>
  </si>
  <si>
    <t>8В00087010</t>
  </si>
  <si>
    <t>Муниципальная программа "Забота" на 2014-2018 годы в муниципальном образовании "Кузоватовский район</t>
  </si>
  <si>
    <t>9400000000</t>
  </si>
  <si>
    <t>Подпрограмма "Повышение качества жизни детей, семей с детьми"</t>
  </si>
  <si>
    <t>9410000000</t>
  </si>
  <si>
    <t>9410083020</t>
  </si>
  <si>
    <t>9500070280</t>
  </si>
  <si>
    <t>9500071140</t>
  </si>
  <si>
    <t>9500071150</t>
  </si>
  <si>
    <t>9500071160</t>
  </si>
  <si>
    <t>9500071170</t>
  </si>
  <si>
    <t>340</t>
  </si>
  <si>
    <t>9500071200</t>
  </si>
  <si>
    <t>Создание условий для сохранения и укрепления здоровья обучающихся, воспитанников</t>
  </si>
  <si>
    <t>9500088010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</si>
  <si>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</si>
  <si>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</si>
  <si>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</si>
  <si>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</si>
  <si>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1100014230</t>
  </si>
  <si>
    <t>Софинансирование расходных обязательств связанных с реализацией мероприятий по организации отдыха и оздоровления обучающихся в каникулярное время</t>
  </si>
  <si>
    <t>9410083150</t>
  </si>
  <si>
    <t>9500071180</t>
  </si>
  <si>
    <t>1100010020</t>
  </si>
  <si>
    <t>1100014520</t>
  </si>
  <si>
    <t>9500070950</t>
  </si>
  <si>
    <t>321</t>
  </si>
  <si>
    <t>9500071230</t>
  </si>
  <si>
    <t>Кадровая политика в сфере образования</t>
  </si>
  <si>
    <t>9500088050</t>
  </si>
  <si>
    <t>1100071040</t>
  </si>
  <si>
    <t>323</t>
  </si>
  <si>
    <t>1100071050</t>
  </si>
  <si>
    <t>360</t>
  </si>
  <si>
    <t>9500071220</t>
  </si>
  <si>
    <t>Другие вопросы в области социальной политики</t>
  </si>
  <si>
    <t>1100071060</t>
  </si>
  <si>
    <t>от __.__.2017     № __/__</t>
  </si>
  <si>
    <t>99 0 00 00000</t>
  </si>
  <si>
    <t>99 0 00 71230</t>
  </si>
  <si>
    <t>тыс. руб.</t>
  </si>
  <si>
    <t>к проекту решения Совета депутатов</t>
  </si>
  <si>
    <t xml:space="preserve">Распределение бюджетных ассигнований бюджета муниципального образования «Кузоватовский район» по разделам, подразделам, целевым статьям и группам видов расходов классификации расходов бюджетов Российской Федерации на 2018 год и на плановый период 2019-2020 годов 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</si>
  <si>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</si>
  <si>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оздоровления работников бюджетной сферы на территории Ульяновской области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</si>
  <si>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</si>
  <si>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</si>
  <si>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организацией отлова и содержанием безнадзорных домашних животных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</si>
  <si>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</si>
  <si>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</si>
  <si>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</si>
  <si>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</si>
  <si>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</si>
  <si>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</si>
  <si>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 xml:space="preserve">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</si>
  <si>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</si>
  <si>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</si>
  <si>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</si>
  <si>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Финансовое обеспечение расходных обязательств, связанных с опекой и попечительством в отношении несовершеннолетних</t>
  </si>
  <si>
    <t>Муниципальная программа "Развитие молодёжной политики в Кузоватовском районе" на 2014-2018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</si>
</sst>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49" fontId="3" fillId="0" borderId="10" xfId="33" applyNumberFormat="1" applyFont="1" applyBorder="1" applyAlignment="1">
      <alignment horizontal="center" vertical="top"/>
      <protection/>
    </xf>
    <xf numFmtId="49" fontId="3" fillId="0" borderId="11" xfId="33" applyNumberFormat="1" applyFont="1" applyBorder="1" applyAlignment="1">
      <alignment vertical="top" wrapText="1"/>
      <protection/>
    </xf>
    <xf numFmtId="49" fontId="3" fillId="0" borderId="11" xfId="33" applyNumberFormat="1" applyFont="1" applyBorder="1" applyAlignment="1">
      <alignment horizontal="center" vertical="top"/>
      <protection/>
    </xf>
    <xf numFmtId="0" fontId="3" fillId="0" borderId="11" xfId="33" applyNumberFormat="1" applyFont="1" applyBorder="1" applyAlignment="1">
      <alignment horizontal="right" vertical="top"/>
      <protection/>
    </xf>
    <xf numFmtId="0" fontId="2" fillId="0" borderId="11" xfId="33" applyFont="1" applyBorder="1" applyAlignment="1">
      <alignment vertical="top" wrapText="1"/>
      <protection/>
    </xf>
    <xf numFmtId="0" fontId="3" fillId="0" borderId="11" xfId="33" applyNumberFormat="1" applyFont="1" applyFill="1" applyBorder="1" applyAlignment="1">
      <alignment horizontal="right" vertical="top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2" fillId="0" borderId="0" xfId="33" applyFont="1" applyAlignment="1">
      <alignment horizontal="right" vertical="top"/>
      <protection/>
    </xf>
    <xf numFmtId="2" fontId="3" fillId="0" borderId="11" xfId="33" applyNumberFormat="1" applyFont="1" applyBorder="1" applyAlignment="1">
      <alignment vertical="top" wrapText="1"/>
      <protection/>
    </xf>
    <xf numFmtId="49" fontId="3" fillId="0" borderId="0" xfId="33" applyNumberFormat="1" applyFont="1" applyAlignment="1">
      <alignment horizontal="left" vertical="top"/>
      <protection/>
    </xf>
    <xf numFmtId="49" fontId="2" fillId="0" borderId="0" xfId="33" applyNumberFormat="1" applyFont="1" applyAlignment="1">
      <alignment horizontal="left" vertical="top"/>
      <protection/>
    </xf>
    <xf numFmtId="49" fontId="3" fillId="0" borderId="0" xfId="33" applyNumberFormat="1" applyFont="1" applyAlignment="1">
      <alignment vertical="top"/>
      <protection/>
    </xf>
    <xf numFmtId="0" fontId="0" fillId="0" borderId="0" xfId="0" applyAlignment="1">
      <alignment vertical="top"/>
    </xf>
    <xf numFmtId="0" fontId="3" fillId="0" borderId="0" xfId="33" applyNumberFormat="1" applyFont="1" applyAlignment="1">
      <alignment horizontal="right" vertical="top"/>
      <protection/>
    </xf>
    <xf numFmtId="49" fontId="3" fillId="0" borderId="11" xfId="33" applyNumberFormat="1" applyFont="1" applyBorder="1" applyAlignment="1">
      <alignment horizontal="center" vertical="top" wrapText="1"/>
      <protection/>
    </xf>
    <xf numFmtId="0" fontId="3" fillId="0" borderId="11" xfId="33" applyNumberFormat="1" applyFont="1" applyBorder="1" applyAlignment="1">
      <alignment horizontal="center" vertical="top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169" fontId="3" fillId="0" borderId="11" xfId="0" applyNumberFormat="1" applyFont="1" applyBorder="1" applyAlignment="1" applyProtection="1">
      <alignment horizontal="left" vertical="top" wrapText="1"/>
      <protection/>
    </xf>
    <xf numFmtId="0" fontId="4" fillId="0" borderId="11" xfId="0" applyNumberFormat="1" applyFont="1" applyBorder="1" applyAlignment="1" applyProtection="1">
      <alignment horizontal="right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left"/>
      <protection/>
    </xf>
    <xf numFmtId="49" fontId="4" fillId="0" borderId="14" xfId="0" applyNumberFormat="1" applyFont="1" applyBorder="1" applyAlignment="1" applyProtection="1">
      <alignment horizontal="left"/>
      <protection/>
    </xf>
    <xf numFmtId="2" fontId="4" fillId="0" borderId="0" xfId="0" applyNumberFormat="1" applyFont="1" applyAlignment="1">
      <alignment horizontal="center" wrapText="1"/>
    </xf>
    <xf numFmtId="49" fontId="3" fillId="0" borderId="0" xfId="3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6"/>
  <sheetViews>
    <sheetView tabSelected="1" zoomScalePageLayoutView="0" workbookViewId="0" topLeftCell="A211">
      <selection activeCell="A216" sqref="A216"/>
    </sheetView>
  </sheetViews>
  <sheetFormatPr defaultColWidth="9.140625" defaultRowHeight="12.75"/>
  <cols>
    <col min="1" max="1" width="51.00390625" style="1" customWidth="1"/>
    <col min="2" max="3" width="6.00390625" style="2" customWidth="1"/>
    <col min="4" max="4" width="14.28125" style="2" customWidth="1"/>
    <col min="5" max="5" width="7.421875" style="2" customWidth="1"/>
    <col min="6" max="6" width="13.421875" style="3" customWidth="1"/>
    <col min="7" max="8" width="13.421875" style="4" customWidth="1"/>
    <col min="9" max="11" width="10.7109375" style="4" customWidth="1"/>
    <col min="12" max="16384" width="9.140625" style="4" customWidth="1"/>
  </cols>
  <sheetData>
    <row r="1" spans="4:6" ht="15">
      <c r="D1" s="19"/>
      <c r="E1" s="20"/>
      <c r="F1" s="19" t="s">
        <v>92</v>
      </c>
    </row>
    <row r="2" spans="4:6" ht="15">
      <c r="D2" s="19"/>
      <c r="E2" s="20"/>
      <c r="F2" s="19" t="s">
        <v>292</v>
      </c>
    </row>
    <row r="3" spans="4:6" ht="15">
      <c r="D3" s="19"/>
      <c r="E3" s="20"/>
      <c r="F3" s="19" t="s">
        <v>1</v>
      </c>
    </row>
    <row r="4" spans="4:6" ht="15">
      <c r="D4" s="19"/>
      <c r="E4" s="20"/>
      <c r="F4" s="19" t="s">
        <v>2</v>
      </c>
    </row>
    <row r="5" spans="4:6" ht="15">
      <c r="D5" s="21"/>
      <c r="E5" s="22"/>
      <c r="F5" s="21" t="s">
        <v>288</v>
      </c>
    </row>
    <row r="6" ht="15">
      <c r="D6" s="5"/>
    </row>
    <row r="7" spans="1:8" ht="48.75" customHeight="1">
      <c r="A7" s="36" t="s">
        <v>293</v>
      </c>
      <c r="B7" s="36"/>
      <c r="C7" s="36"/>
      <c r="D7" s="36"/>
      <c r="E7" s="36"/>
      <c r="F7" s="36"/>
      <c r="G7" s="36"/>
      <c r="H7" s="36"/>
    </row>
    <row r="8" spans="1:8" ht="13.5" customHeight="1">
      <c r="A8" s="6"/>
      <c r="B8" s="5"/>
      <c r="C8" s="5"/>
      <c r="D8" s="5"/>
      <c r="F8" s="7"/>
      <c r="H8" s="4" t="s">
        <v>291</v>
      </c>
    </row>
    <row r="9" spans="1:8" ht="15">
      <c r="A9" s="8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25" t="s">
        <v>193</v>
      </c>
      <c r="G9" s="25" t="s">
        <v>194</v>
      </c>
      <c r="H9" s="25" t="s">
        <v>195</v>
      </c>
    </row>
    <row r="10" spans="1:8" ht="15">
      <c r="A10" s="10" t="s">
        <v>8</v>
      </c>
      <c r="B10" s="11" t="s">
        <v>9</v>
      </c>
      <c r="C10" s="11"/>
      <c r="D10" s="11"/>
      <c r="E10" s="11"/>
      <c r="F10" s="12">
        <f>SUM(F11,F16,F29,F36,F40)</f>
        <v>32920.746</v>
      </c>
      <c r="G10" s="12">
        <f>SUM(G11,G16,G29,G36,G40)</f>
        <v>33592.746</v>
      </c>
      <c r="H10" s="12">
        <f>SUM(H11,H16,H29,H36,H40)</f>
        <v>33561.446</v>
      </c>
    </row>
    <row r="11" spans="1:8" ht="62.25">
      <c r="A11" s="10" t="s">
        <v>10</v>
      </c>
      <c r="B11" s="11" t="s">
        <v>9</v>
      </c>
      <c r="C11" s="11" t="s">
        <v>11</v>
      </c>
      <c r="D11" s="11"/>
      <c r="E11" s="11"/>
      <c r="F11" s="12">
        <f aca="true" t="shared" si="0" ref="F11:H12">SUM(F12)</f>
        <v>1043.6</v>
      </c>
      <c r="G11" s="12">
        <f t="shared" si="0"/>
        <v>1043.6</v>
      </c>
      <c r="H11" s="12">
        <f t="shared" si="0"/>
        <v>1043.6</v>
      </c>
    </row>
    <row r="12" spans="1:8" ht="30.75">
      <c r="A12" s="10" t="s">
        <v>35</v>
      </c>
      <c r="B12" s="11" t="s">
        <v>9</v>
      </c>
      <c r="C12" s="11" t="s">
        <v>11</v>
      </c>
      <c r="D12" s="11" t="s">
        <v>95</v>
      </c>
      <c r="E12" s="11"/>
      <c r="F12" s="12">
        <f t="shared" si="0"/>
        <v>1043.6</v>
      </c>
      <c r="G12" s="12">
        <f t="shared" si="0"/>
        <v>1043.6</v>
      </c>
      <c r="H12" s="12">
        <f t="shared" si="0"/>
        <v>1043.6</v>
      </c>
    </row>
    <row r="13" spans="1:8" ht="30.75">
      <c r="A13" s="10" t="s">
        <v>96</v>
      </c>
      <c r="B13" s="11" t="s">
        <v>9</v>
      </c>
      <c r="C13" s="11" t="s">
        <v>11</v>
      </c>
      <c r="D13" s="11" t="s">
        <v>97</v>
      </c>
      <c r="E13" s="11"/>
      <c r="F13" s="12">
        <f>SUM(F14:F15)</f>
        <v>1043.6</v>
      </c>
      <c r="G13" s="12">
        <f>SUM(G14:G15)</f>
        <v>1043.6</v>
      </c>
      <c r="H13" s="12">
        <f>SUM(H14:H15)</f>
        <v>1043.6</v>
      </c>
    </row>
    <row r="14" spans="1:8" ht="30.75">
      <c r="A14" s="10" t="s">
        <v>98</v>
      </c>
      <c r="B14" s="11" t="s">
        <v>9</v>
      </c>
      <c r="C14" s="11" t="s">
        <v>11</v>
      </c>
      <c r="D14" s="11" t="s">
        <v>97</v>
      </c>
      <c r="E14" s="11" t="s">
        <v>12</v>
      </c>
      <c r="F14" s="12">
        <v>801.6</v>
      </c>
      <c r="G14" s="12">
        <v>801.6</v>
      </c>
      <c r="H14" s="12">
        <v>801.6</v>
      </c>
    </row>
    <row r="15" spans="1:8" ht="62.25">
      <c r="A15" s="10" t="s">
        <v>99</v>
      </c>
      <c r="B15" s="11" t="s">
        <v>9</v>
      </c>
      <c r="C15" s="11" t="s">
        <v>11</v>
      </c>
      <c r="D15" s="11" t="s">
        <v>97</v>
      </c>
      <c r="E15" s="11" t="s">
        <v>100</v>
      </c>
      <c r="F15" s="12">
        <v>242</v>
      </c>
      <c r="G15" s="12">
        <v>242</v>
      </c>
      <c r="H15" s="12">
        <v>242</v>
      </c>
    </row>
    <row r="16" spans="1:8" ht="62.25">
      <c r="A16" s="13" t="s">
        <v>13</v>
      </c>
      <c r="B16" s="11" t="s">
        <v>9</v>
      </c>
      <c r="C16" s="11" t="s">
        <v>14</v>
      </c>
      <c r="D16" s="11"/>
      <c r="E16" s="11"/>
      <c r="F16" s="12">
        <f>SUM(F17)</f>
        <v>12201.900000000001</v>
      </c>
      <c r="G16" s="12">
        <f>SUM(G17)</f>
        <v>12201.900000000001</v>
      </c>
      <c r="H16" s="12">
        <f>SUM(H17)</f>
        <v>12201.900000000001</v>
      </c>
    </row>
    <row r="17" spans="1:8" ht="30.75">
      <c r="A17" s="10" t="s">
        <v>35</v>
      </c>
      <c r="B17" s="11" t="s">
        <v>9</v>
      </c>
      <c r="C17" s="11" t="s">
        <v>14</v>
      </c>
      <c r="D17" s="11" t="s">
        <v>95</v>
      </c>
      <c r="E17" s="11"/>
      <c r="F17" s="12">
        <f>SUM(F18,F21,F27)</f>
        <v>12201.900000000001</v>
      </c>
      <c r="G17" s="12">
        <f>SUM(G18,G21,G27)</f>
        <v>12201.900000000001</v>
      </c>
      <c r="H17" s="12">
        <f>SUM(H18,H21,H27)</f>
        <v>12201.900000000001</v>
      </c>
    </row>
    <row r="18" spans="1:8" ht="46.5">
      <c r="A18" s="10" t="s">
        <v>23</v>
      </c>
      <c r="B18" s="11" t="s">
        <v>9</v>
      </c>
      <c r="C18" s="11" t="s">
        <v>14</v>
      </c>
      <c r="D18" s="11" t="s">
        <v>101</v>
      </c>
      <c r="E18" s="11"/>
      <c r="F18" s="12">
        <f>SUM(F19:F20)</f>
        <v>1234.1</v>
      </c>
      <c r="G18" s="12">
        <f>SUM(G19:G20)</f>
        <v>1234.1</v>
      </c>
      <c r="H18" s="12">
        <f>SUM(H19:H20)</f>
        <v>1234.1</v>
      </c>
    </row>
    <row r="19" spans="1:8" ht="30.75">
      <c r="A19" s="10" t="s">
        <v>98</v>
      </c>
      <c r="B19" s="11" t="s">
        <v>9</v>
      </c>
      <c r="C19" s="11" t="s">
        <v>14</v>
      </c>
      <c r="D19" s="11" t="s">
        <v>101</v>
      </c>
      <c r="E19" s="11" t="s">
        <v>12</v>
      </c>
      <c r="F19" s="12">
        <v>947.9</v>
      </c>
      <c r="G19" s="12">
        <v>947.9</v>
      </c>
      <c r="H19" s="12">
        <v>947.9</v>
      </c>
    </row>
    <row r="20" spans="1:8" ht="62.25">
      <c r="A20" s="10" t="s">
        <v>99</v>
      </c>
      <c r="B20" s="11" t="s">
        <v>9</v>
      </c>
      <c r="C20" s="11" t="s">
        <v>14</v>
      </c>
      <c r="D20" s="11" t="s">
        <v>101</v>
      </c>
      <c r="E20" s="11" t="s">
        <v>100</v>
      </c>
      <c r="F20" s="12">
        <v>286.2</v>
      </c>
      <c r="G20" s="12">
        <v>286.2</v>
      </c>
      <c r="H20" s="12">
        <v>286.2</v>
      </c>
    </row>
    <row r="21" spans="1:8" ht="30.75">
      <c r="A21" s="10" t="s">
        <v>96</v>
      </c>
      <c r="B21" s="11" t="s">
        <v>9</v>
      </c>
      <c r="C21" s="11" t="s">
        <v>14</v>
      </c>
      <c r="D21" s="11" t="s">
        <v>97</v>
      </c>
      <c r="E21" s="11"/>
      <c r="F21" s="12">
        <f>SUM(F22:F26)</f>
        <v>10867.800000000001</v>
      </c>
      <c r="G21" s="12">
        <f>SUM(G22:G26)</f>
        <v>10867.800000000001</v>
      </c>
      <c r="H21" s="12">
        <f>SUM(H22:H26)</f>
        <v>10867.800000000001</v>
      </c>
    </row>
    <row r="22" spans="1:8" ht="30.75">
      <c r="A22" s="10" t="s">
        <v>98</v>
      </c>
      <c r="B22" s="11" t="s">
        <v>9</v>
      </c>
      <c r="C22" s="11" t="s">
        <v>14</v>
      </c>
      <c r="D22" s="11" t="s">
        <v>97</v>
      </c>
      <c r="E22" s="11" t="s">
        <v>12</v>
      </c>
      <c r="F22" s="12">
        <v>8167.2</v>
      </c>
      <c r="G22" s="12">
        <v>8167.2</v>
      </c>
      <c r="H22" s="12">
        <v>8167.2</v>
      </c>
    </row>
    <row r="23" spans="1:8" ht="46.5">
      <c r="A23" s="10" t="s">
        <v>15</v>
      </c>
      <c r="B23" s="11" t="s">
        <v>9</v>
      </c>
      <c r="C23" s="11" t="s">
        <v>14</v>
      </c>
      <c r="D23" s="11" t="s">
        <v>97</v>
      </c>
      <c r="E23" s="11" t="s">
        <v>16</v>
      </c>
      <c r="F23" s="12">
        <v>5</v>
      </c>
      <c r="G23" s="12">
        <v>5</v>
      </c>
      <c r="H23" s="12">
        <v>5</v>
      </c>
    </row>
    <row r="24" spans="1:8" ht="62.25">
      <c r="A24" s="10" t="s">
        <v>99</v>
      </c>
      <c r="B24" s="11" t="s">
        <v>9</v>
      </c>
      <c r="C24" s="11" t="s">
        <v>14</v>
      </c>
      <c r="D24" s="11" t="s">
        <v>97</v>
      </c>
      <c r="E24" s="11" t="s">
        <v>100</v>
      </c>
      <c r="F24" s="12">
        <v>2466.5</v>
      </c>
      <c r="G24" s="12">
        <v>2466.5</v>
      </c>
      <c r="H24" s="12">
        <v>2466.5</v>
      </c>
    </row>
    <row r="25" spans="1:8" ht="30.75">
      <c r="A25" s="13" t="s">
        <v>17</v>
      </c>
      <c r="B25" s="11" t="s">
        <v>9</v>
      </c>
      <c r="C25" s="11" t="s">
        <v>14</v>
      </c>
      <c r="D25" s="11" t="s">
        <v>97</v>
      </c>
      <c r="E25" s="11" t="s">
        <v>18</v>
      </c>
      <c r="F25" s="12">
        <v>60</v>
      </c>
      <c r="G25" s="12">
        <v>60</v>
      </c>
      <c r="H25" s="12">
        <v>60</v>
      </c>
    </row>
    <row r="26" spans="1:8" ht="46.5">
      <c r="A26" s="13" t="s">
        <v>19</v>
      </c>
      <c r="B26" s="11" t="s">
        <v>9</v>
      </c>
      <c r="C26" s="11" t="s">
        <v>14</v>
      </c>
      <c r="D26" s="11" t="s">
        <v>97</v>
      </c>
      <c r="E26" s="11" t="s">
        <v>20</v>
      </c>
      <c r="F26" s="12">
        <v>169.1</v>
      </c>
      <c r="G26" s="12">
        <v>169.1</v>
      </c>
      <c r="H26" s="12">
        <v>169.1</v>
      </c>
    </row>
    <row r="27" spans="1:8" ht="46.5">
      <c r="A27" s="10" t="s">
        <v>102</v>
      </c>
      <c r="B27" s="11" t="s">
        <v>9</v>
      </c>
      <c r="C27" s="11" t="s">
        <v>14</v>
      </c>
      <c r="D27" s="11" t="s">
        <v>103</v>
      </c>
      <c r="E27" s="11"/>
      <c r="F27" s="14">
        <f>SUM(F28)</f>
        <v>100</v>
      </c>
      <c r="G27" s="14">
        <f>SUM(G28)</f>
        <v>100</v>
      </c>
      <c r="H27" s="14">
        <f>SUM(H28)</f>
        <v>100</v>
      </c>
    </row>
    <row r="28" spans="1:8" ht="15">
      <c r="A28" s="13" t="s">
        <v>94</v>
      </c>
      <c r="B28" s="11" t="s">
        <v>9</v>
      </c>
      <c r="C28" s="11" t="s">
        <v>14</v>
      </c>
      <c r="D28" s="11" t="s">
        <v>103</v>
      </c>
      <c r="E28" s="11" t="s">
        <v>93</v>
      </c>
      <c r="F28" s="14">
        <v>100</v>
      </c>
      <c r="G28" s="14">
        <v>100</v>
      </c>
      <c r="H28" s="14">
        <v>100</v>
      </c>
    </row>
    <row r="29" spans="1:8" ht="46.5">
      <c r="A29" s="10" t="s">
        <v>67</v>
      </c>
      <c r="B29" s="11" t="s">
        <v>9</v>
      </c>
      <c r="C29" s="11" t="s">
        <v>68</v>
      </c>
      <c r="D29" s="11"/>
      <c r="E29" s="11"/>
      <c r="F29" s="14">
        <f>SUM(F30)</f>
        <v>3841.1</v>
      </c>
      <c r="G29" s="14">
        <f>SUM(G30)</f>
        <v>3841.1</v>
      </c>
      <c r="H29" s="14">
        <f>SUM(H30)</f>
        <v>3841.1</v>
      </c>
    </row>
    <row r="30" spans="1:8" ht="30.75">
      <c r="A30" s="10" t="s">
        <v>35</v>
      </c>
      <c r="B30" s="11" t="s">
        <v>9</v>
      </c>
      <c r="C30" s="11" t="s">
        <v>68</v>
      </c>
      <c r="D30" s="11" t="s">
        <v>95</v>
      </c>
      <c r="E30" s="15"/>
      <c r="F30" s="16">
        <f>SUM(F31:F35)</f>
        <v>3841.1</v>
      </c>
      <c r="G30" s="16">
        <f>SUM(G31:G35)</f>
        <v>3841.1</v>
      </c>
      <c r="H30" s="16">
        <f>SUM(H31:H35)</f>
        <v>3841.1</v>
      </c>
    </row>
    <row r="31" spans="1:8" ht="30.75">
      <c r="A31" s="10" t="s">
        <v>96</v>
      </c>
      <c r="B31" s="11" t="s">
        <v>9</v>
      </c>
      <c r="C31" s="11" t="s">
        <v>68</v>
      </c>
      <c r="D31" s="11" t="s">
        <v>97</v>
      </c>
      <c r="E31" s="15">
        <v>121</v>
      </c>
      <c r="F31" s="16">
        <v>2691.6</v>
      </c>
      <c r="G31" s="16">
        <v>2691.6</v>
      </c>
      <c r="H31" s="16">
        <v>2691.6</v>
      </c>
    </row>
    <row r="32" spans="1:8" ht="62.25">
      <c r="A32" s="10" t="s">
        <v>99</v>
      </c>
      <c r="B32" s="11" t="s">
        <v>9</v>
      </c>
      <c r="C32" s="11" t="s">
        <v>68</v>
      </c>
      <c r="D32" s="11" t="s">
        <v>97</v>
      </c>
      <c r="E32" s="15">
        <v>129</v>
      </c>
      <c r="F32" s="16">
        <v>812.5</v>
      </c>
      <c r="G32" s="16">
        <v>812.5</v>
      </c>
      <c r="H32" s="16">
        <v>812.5</v>
      </c>
    </row>
    <row r="33" spans="1:8" ht="30.75">
      <c r="A33" s="13" t="s">
        <v>17</v>
      </c>
      <c r="B33" s="11" t="s">
        <v>9</v>
      </c>
      <c r="C33" s="11" t="s">
        <v>68</v>
      </c>
      <c r="D33" s="11" t="s">
        <v>97</v>
      </c>
      <c r="E33" s="15">
        <v>242</v>
      </c>
      <c r="F33" s="16">
        <v>226.3</v>
      </c>
      <c r="G33" s="16">
        <v>226.3</v>
      </c>
      <c r="H33" s="16">
        <v>226.3</v>
      </c>
    </row>
    <row r="34" spans="1:8" ht="46.5">
      <c r="A34" s="13" t="s">
        <v>19</v>
      </c>
      <c r="B34" s="11" t="s">
        <v>9</v>
      </c>
      <c r="C34" s="11" t="s">
        <v>68</v>
      </c>
      <c r="D34" s="11" t="s">
        <v>97</v>
      </c>
      <c r="E34" s="15">
        <v>244</v>
      </c>
      <c r="F34" s="16">
        <v>60.7</v>
      </c>
      <c r="G34" s="16">
        <v>60.7</v>
      </c>
      <c r="H34" s="16">
        <v>60.7</v>
      </c>
    </row>
    <row r="35" spans="1:8" ht="15">
      <c r="A35" s="13" t="s">
        <v>21</v>
      </c>
      <c r="B35" s="11" t="s">
        <v>9</v>
      </c>
      <c r="C35" s="11" t="s">
        <v>68</v>
      </c>
      <c r="D35" s="11" t="s">
        <v>97</v>
      </c>
      <c r="E35" s="15">
        <v>852</v>
      </c>
      <c r="F35" s="16">
        <v>50</v>
      </c>
      <c r="G35" s="16">
        <v>50</v>
      </c>
      <c r="H35" s="16">
        <v>50</v>
      </c>
    </row>
    <row r="36" spans="1:8" ht="16.5" customHeight="1">
      <c r="A36" s="13" t="s">
        <v>24</v>
      </c>
      <c r="B36" s="11" t="s">
        <v>9</v>
      </c>
      <c r="C36" s="11" t="s">
        <v>25</v>
      </c>
      <c r="D36" s="11"/>
      <c r="E36" s="11"/>
      <c r="F36" s="12">
        <f aca="true" t="shared" si="1" ref="F36:H38">SUM(F37)</f>
        <v>100</v>
      </c>
      <c r="G36" s="12">
        <f t="shared" si="1"/>
        <v>100</v>
      </c>
      <c r="H36" s="12">
        <f t="shared" si="1"/>
        <v>100</v>
      </c>
    </row>
    <row r="37" spans="1:8" ht="30.75">
      <c r="A37" s="10" t="s">
        <v>35</v>
      </c>
      <c r="B37" s="11" t="s">
        <v>9</v>
      </c>
      <c r="C37" s="11" t="s">
        <v>25</v>
      </c>
      <c r="D37" s="11" t="s">
        <v>95</v>
      </c>
      <c r="E37" s="11"/>
      <c r="F37" s="12">
        <f t="shared" si="1"/>
        <v>100</v>
      </c>
      <c r="G37" s="12">
        <f t="shared" si="1"/>
        <v>100</v>
      </c>
      <c r="H37" s="12">
        <f t="shared" si="1"/>
        <v>100</v>
      </c>
    </row>
    <row r="38" spans="1:8" ht="30.75">
      <c r="A38" s="10" t="s">
        <v>26</v>
      </c>
      <c r="B38" s="11" t="s">
        <v>9</v>
      </c>
      <c r="C38" s="11" t="s">
        <v>25</v>
      </c>
      <c r="D38" s="11" t="s">
        <v>104</v>
      </c>
      <c r="E38" s="11"/>
      <c r="F38" s="12">
        <f t="shared" si="1"/>
        <v>100</v>
      </c>
      <c r="G38" s="12">
        <f t="shared" si="1"/>
        <v>100</v>
      </c>
      <c r="H38" s="12">
        <f t="shared" si="1"/>
        <v>100</v>
      </c>
    </row>
    <row r="39" spans="1:8" ht="15">
      <c r="A39" s="10" t="s">
        <v>27</v>
      </c>
      <c r="B39" s="11" t="s">
        <v>9</v>
      </c>
      <c r="C39" s="11" t="s">
        <v>25</v>
      </c>
      <c r="D39" s="11" t="s">
        <v>104</v>
      </c>
      <c r="E39" s="11" t="s">
        <v>28</v>
      </c>
      <c r="F39" s="12">
        <v>100</v>
      </c>
      <c r="G39" s="12">
        <v>100</v>
      </c>
      <c r="H39" s="12">
        <v>100</v>
      </c>
    </row>
    <row r="40" spans="1:8" ht="15">
      <c r="A40" s="13" t="s">
        <v>29</v>
      </c>
      <c r="B40" s="11" t="s">
        <v>9</v>
      </c>
      <c r="C40" s="11" t="s">
        <v>30</v>
      </c>
      <c r="D40" s="11"/>
      <c r="E40" s="11"/>
      <c r="F40" s="12">
        <f>SUM(F41,F79,F82)</f>
        <v>15734.146</v>
      </c>
      <c r="G40" s="12">
        <f>SUM(G41,G79,G82)</f>
        <v>16406.146</v>
      </c>
      <c r="H40" s="12">
        <f>SUM(H41,H79,H82)</f>
        <v>16374.846</v>
      </c>
    </row>
    <row r="41" spans="1:8" ht="30.75">
      <c r="A41" s="10" t="s">
        <v>35</v>
      </c>
      <c r="B41" s="11" t="s">
        <v>9</v>
      </c>
      <c r="C41" s="11" t="s">
        <v>30</v>
      </c>
      <c r="D41" s="11" t="s">
        <v>95</v>
      </c>
      <c r="E41" s="11"/>
      <c r="F41" s="12">
        <f>SUM(F42,F50,F54,F62,F67,F70,F72,F76)</f>
        <v>15411.146</v>
      </c>
      <c r="G41" s="12">
        <f>SUM(G42,G50,G54,G62,G67,G70,G72,G76)</f>
        <v>16313.146</v>
      </c>
      <c r="H41" s="12">
        <f>SUM(H42,H50,H54,H62,H67,H70,H72,H76)</f>
        <v>16281.846</v>
      </c>
    </row>
    <row r="42" spans="1:8" ht="30.75">
      <c r="A42" s="10" t="s">
        <v>96</v>
      </c>
      <c r="B42" s="11" t="s">
        <v>9</v>
      </c>
      <c r="C42" s="11" t="s">
        <v>30</v>
      </c>
      <c r="D42" s="11" t="s">
        <v>97</v>
      </c>
      <c r="E42" s="11"/>
      <c r="F42" s="12">
        <f>SUM(F43:F49)</f>
        <v>1524.6</v>
      </c>
      <c r="G42" s="12">
        <f>SUM(G43:G49)</f>
        <v>1524.6</v>
      </c>
      <c r="H42" s="12">
        <f>SUM(H43:H49)</f>
        <v>1524.6</v>
      </c>
    </row>
    <row r="43" spans="1:8" ht="30.75">
      <c r="A43" s="10" t="s">
        <v>98</v>
      </c>
      <c r="B43" s="11" t="s">
        <v>9</v>
      </c>
      <c r="C43" s="11" t="s">
        <v>30</v>
      </c>
      <c r="D43" s="11" t="s">
        <v>97</v>
      </c>
      <c r="E43" s="11" t="s">
        <v>12</v>
      </c>
      <c r="F43" s="12">
        <v>1077.3</v>
      </c>
      <c r="G43" s="12">
        <v>1077.3</v>
      </c>
      <c r="H43" s="12">
        <v>1077.3</v>
      </c>
    </row>
    <row r="44" spans="1:8" ht="46.5" hidden="1">
      <c r="A44" s="10" t="s">
        <v>15</v>
      </c>
      <c r="B44" s="11" t="s">
        <v>9</v>
      </c>
      <c r="C44" s="11" t="s">
        <v>30</v>
      </c>
      <c r="D44" s="11" t="s">
        <v>97</v>
      </c>
      <c r="E44" s="11" t="s">
        <v>16</v>
      </c>
      <c r="F44" s="12"/>
      <c r="G44" s="12"/>
      <c r="H44" s="12"/>
    </row>
    <row r="45" spans="1:8" ht="62.25">
      <c r="A45" s="10" t="s">
        <v>99</v>
      </c>
      <c r="B45" s="11" t="s">
        <v>9</v>
      </c>
      <c r="C45" s="11" t="s">
        <v>30</v>
      </c>
      <c r="D45" s="11" t="s">
        <v>97</v>
      </c>
      <c r="E45" s="11" t="s">
        <v>100</v>
      </c>
      <c r="F45" s="12">
        <v>325.3</v>
      </c>
      <c r="G45" s="12">
        <v>325.3</v>
      </c>
      <c r="H45" s="12">
        <v>325.3</v>
      </c>
    </row>
    <row r="46" spans="1:8" ht="30.75">
      <c r="A46" s="13" t="s">
        <v>17</v>
      </c>
      <c r="B46" s="11" t="s">
        <v>9</v>
      </c>
      <c r="C46" s="11" t="s">
        <v>30</v>
      </c>
      <c r="D46" s="11" t="s">
        <v>97</v>
      </c>
      <c r="E46" s="11" t="s">
        <v>18</v>
      </c>
      <c r="F46" s="12">
        <v>72</v>
      </c>
      <c r="G46" s="12">
        <v>72</v>
      </c>
      <c r="H46" s="12">
        <v>72</v>
      </c>
    </row>
    <row r="47" spans="1:8" ht="46.5">
      <c r="A47" s="13" t="s">
        <v>19</v>
      </c>
      <c r="B47" s="11" t="s">
        <v>9</v>
      </c>
      <c r="C47" s="11" t="s">
        <v>30</v>
      </c>
      <c r="D47" s="11" t="s">
        <v>97</v>
      </c>
      <c r="E47" s="11" t="s">
        <v>20</v>
      </c>
      <c r="F47" s="12">
        <v>35</v>
      </c>
      <c r="G47" s="12">
        <v>35</v>
      </c>
      <c r="H47" s="12">
        <v>35</v>
      </c>
    </row>
    <row r="48" spans="1:8" ht="15">
      <c r="A48" s="13" t="s">
        <v>21</v>
      </c>
      <c r="B48" s="11" t="s">
        <v>9</v>
      </c>
      <c r="C48" s="11" t="s">
        <v>30</v>
      </c>
      <c r="D48" s="11" t="s">
        <v>97</v>
      </c>
      <c r="E48" s="11" t="s">
        <v>22</v>
      </c>
      <c r="F48" s="12">
        <v>5</v>
      </c>
      <c r="G48" s="12">
        <v>5</v>
      </c>
      <c r="H48" s="12">
        <v>5</v>
      </c>
    </row>
    <row r="49" spans="1:8" ht="15">
      <c r="A49" s="13" t="s">
        <v>198</v>
      </c>
      <c r="B49" s="11" t="s">
        <v>9</v>
      </c>
      <c r="C49" s="11" t="s">
        <v>30</v>
      </c>
      <c r="D49" s="11" t="s">
        <v>97</v>
      </c>
      <c r="E49" s="11" t="s">
        <v>199</v>
      </c>
      <c r="F49" s="12">
        <v>10</v>
      </c>
      <c r="G49" s="12">
        <v>10</v>
      </c>
      <c r="H49" s="12">
        <v>10</v>
      </c>
    </row>
    <row r="50" spans="1:8" ht="46.5">
      <c r="A50" s="13" t="s">
        <v>75</v>
      </c>
      <c r="B50" s="11" t="s">
        <v>9</v>
      </c>
      <c r="C50" s="11" t="s">
        <v>30</v>
      </c>
      <c r="D50" s="15" t="s">
        <v>155</v>
      </c>
      <c r="E50" s="15"/>
      <c r="F50" s="16">
        <f>SUM(F51:F53)</f>
        <v>221</v>
      </c>
      <c r="G50" s="16">
        <f>SUM(G51:G53)</f>
        <v>623</v>
      </c>
      <c r="H50" s="16">
        <f>SUM(H51:H53)</f>
        <v>830</v>
      </c>
    </row>
    <row r="51" spans="1:8" ht="46.5">
      <c r="A51" s="13" t="s">
        <v>19</v>
      </c>
      <c r="B51" s="11" t="s">
        <v>9</v>
      </c>
      <c r="C51" s="11" t="s">
        <v>30</v>
      </c>
      <c r="D51" s="15" t="s">
        <v>155</v>
      </c>
      <c r="E51" s="15">
        <v>244</v>
      </c>
      <c r="F51" s="16">
        <v>201</v>
      </c>
      <c r="G51" s="16">
        <v>603</v>
      </c>
      <c r="H51" s="16">
        <v>800</v>
      </c>
    </row>
    <row r="52" spans="1:8" ht="15">
      <c r="A52" s="13" t="s">
        <v>21</v>
      </c>
      <c r="B52" s="11" t="s">
        <v>9</v>
      </c>
      <c r="C52" s="11" t="s">
        <v>30</v>
      </c>
      <c r="D52" s="15" t="s">
        <v>155</v>
      </c>
      <c r="E52" s="15">
        <v>852</v>
      </c>
      <c r="F52" s="16">
        <v>5</v>
      </c>
      <c r="G52" s="16">
        <v>5</v>
      </c>
      <c r="H52" s="16">
        <v>10</v>
      </c>
    </row>
    <row r="53" spans="1:8" ht="15">
      <c r="A53" s="13" t="s">
        <v>198</v>
      </c>
      <c r="B53" s="11" t="s">
        <v>9</v>
      </c>
      <c r="C53" s="11" t="s">
        <v>30</v>
      </c>
      <c r="D53" s="15" t="s">
        <v>155</v>
      </c>
      <c r="E53" s="15">
        <v>853</v>
      </c>
      <c r="F53" s="16">
        <v>15</v>
      </c>
      <c r="G53" s="16">
        <v>15</v>
      </c>
      <c r="H53" s="16">
        <v>20</v>
      </c>
    </row>
    <row r="54" spans="1:8" ht="30.75">
      <c r="A54" s="10" t="s">
        <v>31</v>
      </c>
      <c r="B54" s="11" t="s">
        <v>9</v>
      </c>
      <c r="C54" s="11" t="s">
        <v>30</v>
      </c>
      <c r="D54" s="11" t="s">
        <v>105</v>
      </c>
      <c r="E54" s="11"/>
      <c r="F54" s="12">
        <f>SUM(F55:F61)</f>
        <v>12581.7</v>
      </c>
      <c r="G54" s="12">
        <f>SUM(G55:G61)</f>
        <v>13081.7</v>
      </c>
      <c r="H54" s="12">
        <f>SUM(H55:H61)</f>
        <v>12843.4</v>
      </c>
    </row>
    <row r="55" spans="1:8" ht="15">
      <c r="A55" s="10" t="s">
        <v>106</v>
      </c>
      <c r="B55" s="11" t="s">
        <v>9</v>
      </c>
      <c r="C55" s="11" t="s">
        <v>30</v>
      </c>
      <c r="D55" s="11" t="s">
        <v>105</v>
      </c>
      <c r="E55" s="11" t="s">
        <v>32</v>
      </c>
      <c r="F55" s="12">
        <f>3296+3543.2</f>
        <v>6839.2</v>
      </c>
      <c r="G55" s="12">
        <f>3296+3543.2</f>
        <v>6839.2</v>
      </c>
      <c r="H55" s="12">
        <f>3296+3543.2</f>
        <v>6839.2</v>
      </c>
    </row>
    <row r="56" spans="1:8" ht="30.75">
      <c r="A56" s="10" t="s">
        <v>33</v>
      </c>
      <c r="B56" s="11" t="s">
        <v>9</v>
      </c>
      <c r="C56" s="11" t="s">
        <v>30</v>
      </c>
      <c r="D56" s="11" t="s">
        <v>105</v>
      </c>
      <c r="E56" s="11" t="s">
        <v>34</v>
      </c>
      <c r="F56" s="12">
        <v>2</v>
      </c>
      <c r="G56" s="12">
        <v>2</v>
      </c>
      <c r="H56" s="12">
        <v>2</v>
      </c>
    </row>
    <row r="57" spans="1:8" ht="62.25">
      <c r="A57" s="10" t="s">
        <v>107</v>
      </c>
      <c r="B57" s="11" t="s">
        <v>9</v>
      </c>
      <c r="C57" s="11" t="s">
        <v>30</v>
      </c>
      <c r="D57" s="11" t="s">
        <v>105</v>
      </c>
      <c r="E57" s="11" t="s">
        <v>108</v>
      </c>
      <c r="F57" s="12">
        <f>995.4+1070</f>
        <v>2065.4</v>
      </c>
      <c r="G57" s="12">
        <f>995.4+1070</f>
        <v>2065.4</v>
      </c>
      <c r="H57" s="12">
        <f>995.4+1070</f>
        <v>2065.4</v>
      </c>
    </row>
    <row r="58" spans="1:8" ht="30.75">
      <c r="A58" s="13" t="s">
        <v>17</v>
      </c>
      <c r="B58" s="11" t="s">
        <v>9</v>
      </c>
      <c r="C58" s="11" t="s">
        <v>30</v>
      </c>
      <c r="D58" s="11" t="s">
        <v>105</v>
      </c>
      <c r="E58" s="11" t="s">
        <v>18</v>
      </c>
      <c r="F58" s="12">
        <v>1444</v>
      </c>
      <c r="G58" s="12">
        <v>1444</v>
      </c>
      <c r="H58" s="12">
        <v>1444</v>
      </c>
    </row>
    <row r="59" spans="1:8" ht="46.5">
      <c r="A59" s="13" t="s">
        <v>19</v>
      </c>
      <c r="B59" s="11" t="s">
        <v>9</v>
      </c>
      <c r="C59" s="11" t="s">
        <v>30</v>
      </c>
      <c r="D59" s="11" t="s">
        <v>105</v>
      </c>
      <c r="E59" s="11" t="s">
        <v>20</v>
      </c>
      <c r="F59" s="12">
        <f>2040.3+106</f>
        <v>2146.3</v>
      </c>
      <c r="G59" s="12">
        <f>2540.3+106</f>
        <v>2646.3</v>
      </c>
      <c r="H59" s="12">
        <f>2302+106</f>
        <v>2408</v>
      </c>
    </row>
    <row r="60" spans="1:8" ht="15">
      <c r="A60" s="13" t="s">
        <v>21</v>
      </c>
      <c r="B60" s="11" t="s">
        <v>9</v>
      </c>
      <c r="C60" s="11" t="s">
        <v>30</v>
      </c>
      <c r="D60" s="11" t="s">
        <v>105</v>
      </c>
      <c r="E60" s="11" t="s">
        <v>22</v>
      </c>
      <c r="F60" s="12">
        <v>14.8</v>
      </c>
      <c r="G60" s="12">
        <v>14.8</v>
      </c>
      <c r="H60" s="12">
        <v>14.8</v>
      </c>
    </row>
    <row r="61" spans="1:8" ht="15">
      <c r="A61" s="13" t="s">
        <v>198</v>
      </c>
      <c r="B61" s="11" t="s">
        <v>9</v>
      </c>
      <c r="C61" s="11" t="s">
        <v>30</v>
      </c>
      <c r="D61" s="11" t="s">
        <v>105</v>
      </c>
      <c r="E61" s="11" t="s">
        <v>199</v>
      </c>
      <c r="F61" s="12">
        <v>70</v>
      </c>
      <c r="G61" s="12">
        <v>70</v>
      </c>
      <c r="H61" s="12">
        <v>70</v>
      </c>
    </row>
    <row r="62" spans="1:8" ht="78">
      <c r="A62" s="10" t="s">
        <v>167</v>
      </c>
      <c r="B62" s="11" t="s">
        <v>9</v>
      </c>
      <c r="C62" s="11" t="s">
        <v>30</v>
      </c>
      <c r="D62" s="11" t="s">
        <v>111</v>
      </c>
      <c r="E62" s="11"/>
      <c r="F62" s="12">
        <f>SUM(F63:F66)</f>
        <v>811.4</v>
      </c>
      <c r="G62" s="12">
        <f>SUM(G63:G66)</f>
        <v>811.4</v>
      </c>
      <c r="H62" s="12">
        <f>SUM(H63:H66)</f>
        <v>811.4</v>
      </c>
    </row>
    <row r="63" spans="1:8" ht="30.75">
      <c r="A63" s="10" t="s">
        <v>98</v>
      </c>
      <c r="B63" s="11" t="s">
        <v>9</v>
      </c>
      <c r="C63" s="11" t="s">
        <v>30</v>
      </c>
      <c r="D63" s="11" t="s">
        <v>111</v>
      </c>
      <c r="E63" s="11" t="s">
        <v>12</v>
      </c>
      <c r="F63" s="12">
        <v>578.58</v>
      </c>
      <c r="G63" s="12">
        <v>578.58</v>
      </c>
      <c r="H63" s="12">
        <v>578.58</v>
      </c>
    </row>
    <row r="64" spans="1:8" ht="62.25">
      <c r="A64" s="10" t="s">
        <v>99</v>
      </c>
      <c r="B64" s="11" t="s">
        <v>9</v>
      </c>
      <c r="C64" s="11" t="s">
        <v>30</v>
      </c>
      <c r="D64" s="11" t="s">
        <v>111</v>
      </c>
      <c r="E64" s="11" t="s">
        <v>100</v>
      </c>
      <c r="F64" s="12">
        <v>174.26</v>
      </c>
      <c r="G64" s="12">
        <v>174.26</v>
      </c>
      <c r="H64" s="12">
        <v>174.26</v>
      </c>
    </row>
    <row r="65" spans="1:8" ht="30.75">
      <c r="A65" s="13" t="s">
        <v>17</v>
      </c>
      <c r="B65" s="11" t="s">
        <v>9</v>
      </c>
      <c r="C65" s="11" t="s">
        <v>30</v>
      </c>
      <c r="D65" s="11" t="s">
        <v>111</v>
      </c>
      <c r="E65" s="11" t="s">
        <v>18</v>
      </c>
      <c r="F65" s="12">
        <v>43.76</v>
      </c>
      <c r="G65" s="12">
        <v>43.76</v>
      </c>
      <c r="H65" s="12">
        <v>43.76</v>
      </c>
    </row>
    <row r="66" spans="1:8" ht="46.5">
      <c r="A66" s="13" t="s">
        <v>19</v>
      </c>
      <c r="B66" s="11" t="s">
        <v>9</v>
      </c>
      <c r="C66" s="11" t="s">
        <v>30</v>
      </c>
      <c r="D66" s="11" t="s">
        <v>111</v>
      </c>
      <c r="E66" s="11" t="s">
        <v>20</v>
      </c>
      <c r="F66" s="12">
        <v>14.8</v>
      </c>
      <c r="G66" s="12">
        <v>14.8</v>
      </c>
      <c r="H66" s="12">
        <v>14.8</v>
      </c>
    </row>
    <row r="67" spans="1:8" ht="114" customHeight="1">
      <c r="A67" s="18" t="s">
        <v>168</v>
      </c>
      <c r="B67" s="11" t="s">
        <v>9</v>
      </c>
      <c r="C67" s="11" t="s">
        <v>30</v>
      </c>
      <c r="D67" s="11" t="s">
        <v>112</v>
      </c>
      <c r="E67" s="11"/>
      <c r="F67" s="12">
        <f>SUM(F68:F69)</f>
        <v>3.456</v>
      </c>
      <c r="G67" s="12">
        <f>SUM(G68:G69)</f>
        <v>3.456</v>
      </c>
      <c r="H67" s="12">
        <f>SUM(H68:H69)</f>
        <v>3.456</v>
      </c>
    </row>
    <row r="68" spans="1:8" ht="30.75">
      <c r="A68" s="10" t="s">
        <v>98</v>
      </c>
      <c r="B68" s="11" t="s">
        <v>9</v>
      </c>
      <c r="C68" s="11" t="s">
        <v>30</v>
      </c>
      <c r="D68" s="11" t="s">
        <v>112</v>
      </c>
      <c r="E68" s="11" t="s">
        <v>12</v>
      </c>
      <c r="F68" s="12">
        <v>2.654</v>
      </c>
      <c r="G68" s="12">
        <v>2.654</v>
      </c>
      <c r="H68" s="12">
        <v>2.654</v>
      </c>
    </row>
    <row r="69" spans="1:8" ht="62.25">
      <c r="A69" s="10" t="s">
        <v>99</v>
      </c>
      <c r="B69" s="11" t="s">
        <v>9</v>
      </c>
      <c r="C69" s="11" t="s">
        <v>30</v>
      </c>
      <c r="D69" s="11" t="s">
        <v>112</v>
      </c>
      <c r="E69" s="11" t="s">
        <v>100</v>
      </c>
      <c r="F69" s="12">
        <v>0.802</v>
      </c>
      <c r="G69" s="12">
        <v>0.802</v>
      </c>
      <c r="H69" s="12">
        <v>0.802</v>
      </c>
    </row>
    <row r="70" spans="1:8" ht="46.5">
      <c r="A70" s="26" t="s">
        <v>296</v>
      </c>
      <c r="B70" s="27" t="s">
        <v>9</v>
      </c>
      <c r="C70" s="27" t="s">
        <v>30</v>
      </c>
      <c r="D70" s="27" t="s">
        <v>220</v>
      </c>
      <c r="E70" s="27"/>
      <c r="F70" s="16">
        <f>SUM(F71)</f>
        <v>4.1</v>
      </c>
      <c r="G70" s="16">
        <f>SUM(G71)</f>
        <v>4.1</v>
      </c>
      <c r="H70" s="16">
        <f>SUM(H71)</f>
        <v>4.1</v>
      </c>
    </row>
    <row r="71" spans="1:8" ht="15.75" customHeight="1">
      <c r="A71" s="26" t="s">
        <v>221</v>
      </c>
      <c r="B71" s="27" t="s">
        <v>9</v>
      </c>
      <c r="C71" s="27" t="s">
        <v>30</v>
      </c>
      <c r="D71" s="27" t="s">
        <v>220</v>
      </c>
      <c r="E71" s="27" t="s">
        <v>222</v>
      </c>
      <c r="F71" s="16">
        <v>4.1</v>
      </c>
      <c r="G71" s="16">
        <v>4.1</v>
      </c>
      <c r="H71" s="16">
        <v>4.1</v>
      </c>
    </row>
    <row r="72" spans="1:8" ht="62.25">
      <c r="A72" s="13" t="s">
        <v>297</v>
      </c>
      <c r="B72" s="11" t="s">
        <v>9</v>
      </c>
      <c r="C72" s="11" t="s">
        <v>30</v>
      </c>
      <c r="D72" s="15" t="s">
        <v>223</v>
      </c>
      <c r="E72" s="15"/>
      <c r="F72" s="16">
        <f>SUM(F73:F75)</f>
        <v>2.09</v>
      </c>
      <c r="G72" s="16">
        <f>SUM(G73:G75)</f>
        <v>2.09</v>
      </c>
      <c r="H72" s="16">
        <f>SUM(H73:H75)</f>
        <v>2.09</v>
      </c>
    </row>
    <row r="73" spans="1:8" ht="30.75">
      <c r="A73" s="10" t="s">
        <v>96</v>
      </c>
      <c r="B73" s="11" t="s">
        <v>9</v>
      </c>
      <c r="C73" s="11" t="s">
        <v>30</v>
      </c>
      <c r="D73" s="15" t="s">
        <v>223</v>
      </c>
      <c r="E73" s="15">
        <v>121</v>
      </c>
      <c r="F73" s="16">
        <v>1.5</v>
      </c>
      <c r="G73" s="16">
        <v>1.5</v>
      </c>
      <c r="H73" s="16">
        <v>1.5</v>
      </c>
    </row>
    <row r="74" spans="1:8" ht="62.25">
      <c r="A74" s="10" t="s">
        <v>99</v>
      </c>
      <c r="B74" s="11" t="s">
        <v>9</v>
      </c>
      <c r="C74" s="11" t="s">
        <v>30</v>
      </c>
      <c r="D74" s="15" t="s">
        <v>223</v>
      </c>
      <c r="E74" s="15">
        <v>129</v>
      </c>
      <c r="F74" s="16">
        <v>0.4</v>
      </c>
      <c r="G74" s="16">
        <v>0.4</v>
      </c>
      <c r="H74" s="16">
        <v>0.4</v>
      </c>
    </row>
    <row r="75" spans="1:8" ht="46.5">
      <c r="A75" s="13" t="s">
        <v>19</v>
      </c>
      <c r="B75" s="11" t="s">
        <v>9</v>
      </c>
      <c r="C75" s="11" t="s">
        <v>30</v>
      </c>
      <c r="D75" s="15" t="s">
        <v>223</v>
      </c>
      <c r="E75" s="15">
        <v>244</v>
      </c>
      <c r="F75" s="16">
        <v>0.19</v>
      </c>
      <c r="G75" s="16">
        <v>0.19</v>
      </c>
      <c r="H75" s="16">
        <v>0.19</v>
      </c>
    </row>
    <row r="76" spans="1:8" ht="108.75">
      <c r="A76" s="18" t="s">
        <v>169</v>
      </c>
      <c r="B76" s="11" t="s">
        <v>9</v>
      </c>
      <c r="C76" s="11" t="s">
        <v>30</v>
      </c>
      <c r="D76" s="11" t="s">
        <v>113</v>
      </c>
      <c r="E76" s="11"/>
      <c r="F76" s="12">
        <f>SUM(F77:F78)</f>
        <v>262.8</v>
      </c>
      <c r="G76" s="12">
        <f>SUM(G77:G78)</f>
        <v>262.8</v>
      </c>
      <c r="H76" s="12">
        <f>SUM(H77:H78)</f>
        <v>262.8</v>
      </c>
    </row>
    <row r="77" spans="1:8" ht="30.75">
      <c r="A77" s="10" t="s">
        <v>98</v>
      </c>
      <c r="B77" s="11" t="s">
        <v>9</v>
      </c>
      <c r="C77" s="11" t="s">
        <v>30</v>
      </c>
      <c r="D77" s="11" t="s">
        <v>113</v>
      </c>
      <c r="E77" s="11" t="s">
        <v>12</v>
      </c>
      <c r="F77" s="12">
        <v>207.35</v>
      </c>
      <c r="G77" s="12">
        <v>207.35</v>
      </c>
      <c r="H77" s="12">
        <v>207.35</v>
      </c>
    </row>
    <row r="78" spans="1:8" ht="62.25">
      <c r="A78" s="10" t="s">
        <v>99</v>
      </c>
      <c r="B78" s="11" t="s">
        <v>9</v>
      </c>
      <c r="C78" s="11" t="s">
        <v>30</v>
      </c>
      <c r="D78" s="11" t="s">
        <v>113</v>
      </c>
      <c r="E78" s="11" t="s">
        <v>100</v>
      </c>
      <c r="F78" s="12">
        <v>55.45</v>
      </c>
      <c r="G78" s="12">
        <v>55.45</v>
      </c>
      <c r="H78" s="12">
        <v>55.45</v>
      </c>
    </row>
    <row r="79" spans="1:8" ht="78">
      <c r="A79" s="13" t="s">
        <v>69</v>
      </c>
      <c r="B79" s="11" t="s">
        <v>9</v>
      </c>
      <c r="C79" s="11" t="s">
        <v>30</v>
      </c>
      <c r="D79" s="15" t="s">
        <v>149</v>
      </c>
      <c r="E79" s="15"/>
      <c r="F79" s="16">
        <f aca="true" t="shared" si="2" ref="F79:H80">SUM(F80)</f>
        <v>230</v>
      </c>
      <c r="G79" s="16">
        <f t="shared" si="2"/>
        <v>0</v>
      </c>
      <c r="H79" s="16">
        <f t="shared" si="2"/>
        <v>0</v>
      </c>
    </row>
    <row r="80" spans="1:8" ht="15">
      <c r="A80" s="13" t="s">
        <v>224</v>
      </c>
      <c r="B80" s="11" t="s">
        <v>9</v>
      </c>
      <c r="C80" s="11" t="s">
        <v>30</v>
      </c>
      <c r="D80" s="15" t="s">
        <v>225</v>
      </c>
      <c r="E80" s="15"/>
      <c r="F80" s="16">
        <f t="shared" si="2"/>
        <v>230</v>
      </c>
      <c r="G80" s="16">
        <f t="shared" si="2"/>
        <v>0</v>
      </c>
      <c r="H80" s="16">
        <f t="shared" si="2"/>
        <v>0</v>
      </c>
    </row>
    <row r="81" spans="1:8" ht="30.75">
      <c r="A81" s="13" t="s">
        <v>17</v>
      </c>
      <c r="B81" s="11" t="s">
        <v>9</v>
      </c>
      <c r="C81" s="11" t="s">
        <v>30</v>
      </c>
      <c r="D81" s="15" t="s">
        <v>225</v>
      </c>
      <c r="E81" s="15">
        <v>242</v>
      </c>
      <c r="F81" s="16">
        <v>230</v>
      </c>
      <c r="G81" s="16"/>
      <c r="H81" s="16"/>
    </row>
    <row r="82" spans="1:8" ht="46.5">
      <c r="A82" s="10" t="s">
        <v>114</v>
      </c>
      <c r="B82" s="11" t="s">
        <v>9</v>
      </c>
      <c r="C82" s="11" t="s">
        <v>30</v>
      </c>
      <c r="D82" s="11" t="s">
        <v>115</v>
      </c>
      <c r="E82" s="11"/>
      <c r="F82" s="12">
        <f aca="true" t="shared" si="3" ref="F82:H84">SUM(F83)</f>
        <v>93</v>
      </c>
      <c r="G82" s="12">
        <f t="shared" si="3"/>
        <v>93</v>
      </c>
      <c r="H82" s="12">
        <f t="shared" si="3"/>
        <v>93</v>
      </c>
    </row>
    <row r="83" spans="1:8" ht="30.75">
      <c r="A83" s="10" t="s">
        <v>36</v>
      </c>
      <c r="B83" s="11" t="s">
        <v>9</v>
      </c>
      <c r="C83" s="11" t="s">
        <v>30</v>
      </c>
      <c r="D83" s="11" t="s">
        <v>116</v>
      </c>
      <c r="E83" s="11"/>
      <c r="F83" s="12">
        <f t="shared" si="3"/>
        <v>93</v>
      </c>
      <c r="G83" s="12">
        <f t="shared" si="3"/>
        <v>93</v>
      </c>
      <c r="H83" s="12">
        <f t="shared" si="3"/>
        <v>93</v>
      </c>
    </row>
    <row r="84" spans="1:8" ht="46.5">
      <c r="A84" s="10" t="s">
        <v>117</v>
      </c>
      <c r="B84" s="11" t="s">
        <v>9</v>
      </c>
      <c r="C84" s="11" t="s">
        <v>30</v>
      </c>
      <c r="D84" s="11" t="s">
        <v>118</v>
      </c>
      <c r="E84" s="11"/>
      <c r="F84" s="12">
        <f t="shared" si="3"/>
        <v>93</v>
      </c>
      <c r="G84" s="12">
        <f t="shared" si="3"/>
        <v>93</v>
      </c>
      <c r="H84" s="12">
        <f t="shared" si="3"/>
        <v>93</v>
      </c>
    </row>
    <row r="85" spans="1:8" ht="46.5">
      <c r="A85" s="13" t="s">
        <v>19</v>
      </c>
      <c r="B85" s="11" t="s">
        <v>9</v>
      </c>
      <c r="C85" s="11" t="s">
        <v>30</v>
      </c>
      <c r="D85" s="11" t="s">
        <v>118</v>
      </c>
      <c r="E85" s="11" t="s">
        <v>20</v>
      </c>
      <c r="F85" s="12">
        <v>93</v>
      </c>
      <c r="G85" s="12">
        <v>93</v>
      </c>
      <c r="H85" s="12">
        <v>93</v>
      </c>
    </row>
    <row r="86" spans="1:8" ht="30.75">
      <c r="A86" s="13" t="s">
        <v>37</v>
      </c>
      <c r="B86" s="11" t="s">
        <v>11</v>
      </c>
      <c r="C86" s="11"/>
      <c r="D86" s="11"/>
      <c r="E86" s="11"/>
      <c r="F86" s="12">
        <f>SUM(F87,F94)</f>
        <v>1880.4</v>
      </c>
      <c r="G86" s="12">
        <f>SUM(G87,G94)</f>
        <v>1880.4</v>
      </c>
      <c r="H86" s="12">
        <f>SUM(H87,H94)</f>
        <v>1880.4</v>
      </c>
    </row>
    <row r="87" spans="1:8" ht="15">
      <c r="A87" s="13" t="s">
        <v>170</v>
      </c>
      <c r="B87" s="11" t="s">
        <v>11</v>
      </c>
      <c r="C87" s="11" t="s">
        <v>14</v>
      </c>
      <c r="D87" s="11"/>
      <c r="E87" s="11"/>
      <c r="F87" s="12">
        <f aca="true" t="shared" si="4" ref="F87:H88">SUM(F88)</f>
        <v>877.7</v>
      </c>
      <c r="G87" s="12">
        <f t="shared" si="4"/>
        <v>877.7</v>
      </c>
      <c r="H87" s="12">
        <f t="shared" si="4"/>
        <v>877.7</v>
      </c>
    </row>
    <row r="88" spans="1:8" ht="30.75">
      <c r="A88" s="10" t="s">
        <v>35</v>
      </c>
      <c r="B88" s="11" t="s">
        <v>11</v>
      </c>
      <c r="C88" s="11" t="s">
        <v>14</v>
      </c>
      <c r="D88" s="11" t="s">
        <v>95</v>
      </c>
      <c r="E88" s="11"/>
      <c r="F88" s="12">
        <f t="shared" si="4"/>
        <v>877.7</v>
      </c>
      <c r="G88" s="12">
        <f t="shared" si="4"/>
        <v>877.7</v>
      </c>
      <c r="H88" s="12">
        <f t="shared" si="4"/>
        <v>877.7</v>
      </c>
    </row>
    <row r="89" spans="1:8" ht="124.5">
      <c r="A89" s="18" t="s">
        <v>109</v>
      </c>
      <c r="B89" s="11" t="s">
        <v>11</v>
      </c>
      <c r="C89" s="11" t="s">
        <v>14</v>
      </c>
      <c r="D89" s="11" t="s">
        <v>110</v>
      </c>
      <c r="E89" s="11"/>
      <c r="F89" s="12">
        <f>SUM(F90:F93)</f>
        <v>877.7</v>
      </c>
      <c r="G89" s="12">
        <f>SUM(G90:G93)</f>
        <v>877.7</v>
      </c>
      <c r="H89" s="12">
        <f>SUM(H90:H93)</f>
        <v>877.7</v>
      </c>
    </row>
    <row r="90" spans="1:8" ht="30.75">
      <c r="A90" s="10" t="s">
        <v>98</v>
      </c>
      <c r="B90" s="11" t="s">
        <v>11</v>
      </c>
      <c r="C90" s="11" t="s">
        <v>14</v>
      </c>
      <c r="D90" s="11" t="s">
        <v>110</v>
      </c>
      <c r="E90" s="11" t="s">
        <v>12</v>
      </c>
      <c r="F90" s="12">
        <v>503.4</v>
      </c>
      <c r="G90" s="12">
        <v>503.4</v>
      </c>
      <c r="H90" s="12">
        <v>503.4</v>
      </c>
    </row>
    <row r="91" spans="1:8" ht="62.25">
      <c r="A91" s="10" t="s">
        <v>99</v>
      </c>
      <c r="B91" s="11" t="s">
        <v>11</v>
      </c>
      <c r="C91" s="11" t="s">
        <v>14</v>
      </c>
      <c r="D91" s="11" t="s">
        <v>110</v>
      </c>
      <c r="E91" s="11" t="s">
        <v>100</v>
      </c>
      <c r="F91" s="12">
        <v>146.37</v>
      </c>
      <c r="G91" s="12">
        <v>146.37</v>
      </c>
      <c r="H91" s="12">
        <v>146.37</v>
      </c>
    </row>
    <row r="92" spans="1:8" ht="30.75">
      <c r="A92" s="13" t="s">
        <v>17</v>
      </c>
      <c r="B92" s="11" t="s">
        <v>11</v>
      </c>
      <c r="C92" s="11" t="s">
        <v>14</v>
      </c>
      <c r="D92" s="11" t="s">
        <v>110</v>
      </c>
      <c r="E92" s="11" t="s">
        <v>18</v>
      </c>
      <c r="F92" s="12">
        <v>227.93</v>
      </c>
      <c r="G92" s="12">
        <v>227.93</v>
      </c>
      <c r="H92" s="12">
        <v>227.93</v>
      </c>
    </row>
    <row r="93" spans="1:8" ht="46.5" hidden="1">
      <c r="A93" s="13" t="s">
        <v>19</v>
      </c>
      <c r="B93" s="11" t="s">
        <v>11</v>
      </c>
      <c r="C93" s="11" t="s">
        <v>14</v>
      </c>
      <c r="D93" s="11" t="s">
        <v>110</v>
      </c>
      <c r="E93" s="11" t="s">
        <v>20</v>
      </c>
      <c r="F93" s="12"/>
      <c r="G93" s="12"/>
      <c r="H93" s="12"/>
    </row>
    <row r="94" spans="1:8" ht="46.5">
      <c r="A94" s="10" t="s">
        <v>38</v>
      </c>
      <c r="B94" s="11" t="s">
        <v>11</v>
      </c>
      <c r="C94" s="11" t="s">
        <v>39</v>
      </c>
      <c r="D94" s="11"/>
      <c r="E94" s="11"/>
      <c r="F94" s="12">
        <f>SUM(F95,F99)</f>
        <v>1002.6999999999999</v>
      </c>
      <c r="G94" s="12">
        <f>SUM(G95,G99)</f>
        <v>1002.6999999999999</v>
      </c>
      <c r="H94" s="12">
        <f>SUM(H95,H99)</f>
        <v>1002.6999999999999</v>
      </c>
    </row>
    <row r="95" spans="1:8" ht="30.75">
      <c r="A95" s="10" t="s">
        <v>35</v>
      </c>
      <c r="B95" s="11" t="s">
        <v>11</v>
      </c>
      <c r="C95" s="11" t="s">
        <v>39</v>
      </c>
      <c r="D95" s="11" t="s">
        <v>95</v>
      </c>
      <c r="E95" s="11"/>
      <c r="F95" s="12">
        <f>SUM(F96)</f>
        <v>902.6999999999999</v>
      </c>
      <c r="G95" s="12">
        <f>SUM(G96)</f>
        <v>902.6999999999999</v>
      </c>
      <c r="H95" s="12">
        <f>SUM(H96)</f>
        <v>902.6999999999999</v>
      </c>
    </row>
    <row r="96" spans="1:8" ht="30.75">
      <c r="A96" s="10" t="s">
        <v>40</v>
      </c>
      <c r="B96" s="11" t="s">
        <v>11</v>
      </c>
      <c r="C96" s="11" t="s">
        <v>39</v>
      </c>
      <c r="D96" s="11" t="s">
        <v>119</v>
      </c>
      <c r="E96" s="11"/>
      <c r="F96" s="12">
        <f>SUM(F97:F98)</f>
        <v>902.6999999999999</v>
      </c>
      <c r="G96" s="12">
        <f>SUM(G97:G98)</f>
        <v>902.6999999999999</v>
      </c>
      <c r="H96" s="12">
        <f>SUM(H97:H98)</f>
        <v>902.6999999999999</v>
      </c>
    </row>
    <row r="97" spans="1:8" ht="15">
      <c r="A97" s="10" t="s">
        <v>106</v>
      </c>
      <c r="B97" s="11" t="s">
        <v>11</v>
      </c>
      <c r="C97" s="11" t="s">
        <v>39</v>
      </c>
      <c r="D97" s="11" t="s">
        <v>119</v>
      </c>
      <c r="E97" s="15">
        <v>111</v>
      </c>
      <c r="F97" s="16">
        <v>693.3</v>
      </c>
      <c r="G97" s="16">
        <v>693.3</v>
      </c>
      <c r="H97" s="16">
        <v>693.3</v>
      </c>
    </row>
    <row r="98" spans="1:8" ht="62.25">
      <c r="A98" s="10" t="s">
        <v>107</v>
      </c>
      <c r="B98" s="11" t="s">
        <v>11</v>
      </c>
      <c r="C98" s="11" t="s">
        <v>39</v>
      </c>
      <c r="D98" s="11" t="s">
        <v>119</v>
      </c>
      <c r="E98" s="15">
        <v>119</v>
      </c>
      <c r="F98" s="16">
        <v>209.4</v>
      </c>
      <c r="G98" s="16">
        <v>209.4</v>
      </c>
      <c r="H98" s="16">
        <v>209.4</v>
      </c>
    </row>
    <row r="99" spans="1:8" ht="46.5">
      <c r="A99" s="13" t="s">
        <v>41</v>
      </c>
      <c r="B99" s="11" t="s">
        <v>11</v>
      </c>
      <c r="C99" s="11" t="s">
        <v>39</v>
      </c>
      <c r="D99" s="11" t="s">
        <v>120</v>
      </c>
      <c r="E99" s="15"/>
      <c r="F99" s="16">
        <f>SUM(F100)</f>
        <v>100</v>
      </c>
      <c r="G99" s="16">
        <f>SUM(G100)</f>
        <v>100</v>
      </c>
      <c r="H99" s="16">
        <f>SUM(H100)</f>
        <v>100</v>
      </c>
    </row>
    <row r="100" spans="1:8" ht="46.5">
      <c r="A100" s="13" t="s">
        <v>19</v>
      </c>
      <c r="B100" s="11" t="s">
        <v>11</v>
      </c>
      <c r="C100" s="11" t="s">
        <v>39</v>
      </c>
      <c r="D100" s="11" t="s">
        <v>120</v>
      </c>
      <c r="E100" s="15">
        <v>244</v>
      </c>
      <c r="F100" s="16">
        <v>100</v>
      </c>
      <c r="G100" s="16">
        <v>100</v>
      </c>
      <c r="H100" s="16">
        <v>100</v>
      </c>
    </row>
    <row r="101" spans="1:8" ht="15">
      <c r="A101" s="13" t="s">
        <v>42</v>
      </c>
      <c r="B101" s="11" t="s">
        <v>14</v>
      </c>
      <c r="C101" s="11"/>
      <c r="D101" s="11"/>
      <c r="E101" s="15"/>
      <c r="F101" s="16">
        <f>SUM(F102,F108,F112)</f>
        <v>12708.62</v>
      </c>
      <c r="G101" s="16">
        <f>SUM(G102,G108,G112)</f>
        <v>13167.34</v>
      </c>
      <c r="H101" s="16">
        <f>SUM(H102,H108,H112)</f>
        <v>12326.64</v>
      </c>
    </row>
    <row r="102" spans="1:8" ht="15">
      <c r="A102" s="13" t="s">
        <v>43</v>
      </c>
      <c r="B102" s="11" t="s">
        <v>14</v>
      </c>
      <c r="C102" s="11" t="s">
        <v>44</v>
      </c>
      <c r="D102" s="15"/>
      <c r="E102" s="15"/>
      <c r="F102" s="16">
        <f>SUM(F103,F106)</f>
        <v>1801</v>
      </c>
      <c r="G102" s="16">
        <f>SUM(G103,G106)</f>
        <v>1808.3</v>
      </c>
      <c r="H102" s="16">
        <f>SUM(H103,H106)</f>
        <v>1808.3</v>
      </c>
    </row>
    <row r="103" spans="1:8" ht="30.75">
      <c r="A103" s="10" t="s">
        <v>35</v>
      </c>
      <c r="B103" s="11" t="s">
        <v>14</v>
      </c>
      <c r="C103" s="11" t="s">
        <v>44</v>
      </c>
      <c r="D103" s="11" t="s">
        <v>95</v>
      </c>
      <c r="E103" s="15"/>
      <c r="F103" s="16">
        <f aca="true" t="shared" si="5" ref="F103:H104">SUM(F104)</f>
        <v>1711.1</v>
      </c>
      <c r="G103" s="16">
        <f t="shared" si="5"/>
        <v>1711.1</v>
      </c>
      <c r="H103" s="16">
        <f t="shared" si="5"/>
        <v>1711.1</v>
      </c>
    </row>
    <row r="104" spans="1:8" ht="46.5">
      <c r="A104" s="13" t="s">
        <v>45</v>
      </c>
      <c r="B104" s="11" t="s">
        <v>14</v>
      </c>
      <c r="C104" s="11" t="s">
        <v>44</v>
      </c>
      <c r="D104" s="15" t="s">
        <v>121</v>
      </c>
      <c r="E104" s="15"/>
      <c r="F104" s="16">
        <f t="shared" si="5"/>
        <v>1711.1</v>
      </c>
      <c r="G104" s="16">
        <f t="shared" si="5"/>
        <v>1711.1</v>
      </c>
      <c r="H104" s="16">
        <f t="shared" si="5"/>
        <v>1711.1</v>
      </c>
    </row>
    <row r="105" spans="1:8" ht="64.5" customHeight="1">
      <c r="A105" s="13" t="s">
        <v>46</v>
      </c>
      <c r="B105" s="11" t="s">
        <v>14</v>
      </c>
      <c r="C105" s="11" t="s">
        <v>44</v>
      </c>
      <c r="D105" s="15" t="s">
        <v>121</v>
      </c>
      <c r="E105" s="15">
        <v>611</v>
      </c>
      <c r="F105" s="16">
        <v>1711.1</v>
      </c>
      <c r="G105" s="16">
        <v>1711.1</v>
      </c>
      <c r="H105" s="16">
        <v>1711.1</v>
      </c>
    </row>
    <row r="106" spans="1:8" ht="46.5">
      <c r="A106" s="13" t="s">
        <v>298</v>
      </c>
      <c r="B106" s="11" t="s">
        <v>14</v>
      </c>
      <c r="C106" s="11" t="s">
        <v>44</v>
      </c>
      <c r="D106" s="15" t="s">
        <v>122</v>
      </c>
      <c r="E106" s="15"/>
      <c r="F106" s="16">
        <f>SUM(F107)</f>
        <v>89.9</v>
      </c>
      <c r="G106" s="16">
        <f>SUM(G107)</f>
        <v>97.2</v>
      </c>
      <c r="H106" s="16">
        <f>SUM(H107)</f>
        <v>97.2</v>
      </c>
    </row>
    <row r="107" spans="1:8" ht="46.5">
      <c r="A107" s="13" t="s">
        <v>19</v>
      </c>
      <c r="B107" s="11" t="s">
        <v>14</v>
      </c>
      <c r="C107" s="11" t="s">
        <v>44</v>
      </c>
      <c r="D107" s="15" t="s">
        <v>122</v>
      </c>
      <c r="E107" s="15">
        <v>244</v>
      </c>
      <c r="F107" s="16">
        <v>89.9</v>
      </c>
      <c r="G107" s="16">
        <v>97.2</v>
      </c>
      <c r="H107" s="16">
        <v>97.2</v>
      </c>
    </row>
    <row r="108" spans="1:8" ht="15">
      <c r="A108" s="13" t="s">
        <v>180</v>
      </c>
      <c r="B108" s="11" t="s">
        <v>14</v>
      </c>
      <c r="C108" s="11" t="s">
        <v>68</v>
      </c>
      <c r="D108" s="15"/>
      <c r="E108" s="15"/>
      <c r="F108" s="16">
        <f aca="true" t="shared" si="6" ref="F108:H110">SUM(F109)</f>
        <v>156.52</v>
      </c>
      <c r="G108" s="16">
        <f t="shared" si="6"/>
        <v>146.94</v>
      </c>
      <c r="H108" s="16">
        <f t="shared" si="6"/>
        <v>146.94</v>
      </c>
    </row>
    <row r="109" spans="1:8" ht="15.75" customHeight="1">
      <c r="A109" s="10" t="s">
        <v>35</v>
      </c>
      <c r="B109" s="11" t="s">
        <v>14</v>
      </c>
      <c r="C109" s="11" t="s">
        <v>68</v>
      </c>
      <c r="D109" s="15" t="s">
        <v>95</v>
      </c>
      <c r="E109" s="15"/>
      <c r="F109" s="16">
        <f t="shared" si="6"/>
        <v>156.52</v>
      </c>
      <c r="G109" s="16">
        <f t="shared" si="6"/>
        <v>146.94</v>
      </c>
      <c r="H109" s="16">
        <f t="shared" si="6"/>
        <v>146.94</v>
      </c>
    </row>
    <row r="110" spans="1:8" ht="46.5">
      <c r="A110" s="13" t="s">
        <v>181</v>
      </c>
      <c r="B110" s="11" t="s">
        <v>14</v>
      </c>
      <c r="C110" s="11" t="s">
        <v>68</v>
      </c>
      <c r="D110" s="15" t="s">
        <v>226</v>
      </c>
      <c r="E110" s="15"/>
      <c r="F110" s="16">
        <f t="shared" si="6"/>
        <v>156.52</v>
      </c>
      <c r="G110" s="16">
        <f t="shared" si="6"/>
        <v>146.94</v>
      </c>
      <c r="H110" s="16">
        <f t="shared" si="6"/>
        <v>146.94</v>
      </c>
    </row>
    <row r="111" spans="1:8" ht="15">
      <c r="A111" s="13" t="s">
        <v>94</v>
      </c>
      <c r="B111" s="11" t="s">
        <v>14</v>
      </c>
      <c r="C111" s="11" t="s">
        <v>68</v>
      </c>
      <c r="D111" s="15" t="s">
        <v>226</v>
      </c>
      <c r="E111" s="15">
        <v>540</v>
      </c>
      <c r="F111" s="16">
        <v>156.52</v>
      </c>
      <c r="G111" s="16">
        <v>146.94</v>
      </c>
      <c r="H111" s="16">
        <v>146.94</v>
      </c>
    </row>
    <row r="112" spans="1:8" ht="15">
      <c r="A112" s="13" t="s">
        <v>48</v>
      </c>
      <c r="B112" s="11" t="s">
        <v>14</v>
      </c>
      <c r="C112" s="11" t="s">
        <v>39</v>
      </c>
      <c r="D112" s="15"/>
      <c r="E112" s="15"/>
      <c r="F112" s="16">
        <f>SUM(F113)</f>
        <v>10751.1</v>
      </c>
      <c r="G112" s="16">
        <f>SUM(G113)</f>
        <v>11212.1</v>
      </c>
      <c r="H112" s="16">
        <f>SUM(H113)</f>
        <v>10371.4</v>
      </c>
    </row>
    <row r="113" spans="1:8" ht="62.25">
      <c r="A113" s="13" t="s">
        <v>200</v>
      </c>
      <c r="B113" s="11" t="s">
        <v>14</v>
      </c>
      <c r="C113" s="11" t="s">
        <v>39</v>
      </c>
      <c r="D113" s="15" t="s">
        <v>150</v>
      </c>
      <c r="E113" s="15"/>
      <c r="F113" s="16">
        <f>SUM(F114,F116)</f>
        <v>10751.1</v>
      </c>
      <c r="G113" s="16">
        <f>SUM(G114,G116)</f>
        <v>11212.1</v>
      </c>
      <c r="H113" s="16">
        <f>SUM(H114,H116)</f>
        <v>10371.4</v>
      </c>
    </row>
    <row r="114" spans="1:8" ht="30.75">
      <c r="A114" s="13" t="s">
        <v>49</v>
      </c>
      <c r="B114" s="11" t="s">
        <v>14</v>
      </c>
      <c r="C114" s="11" t="s">
        <v>39</v>
      </c>
      <c r="D114" s="15" t="s">
        <v>151</v>
      </c>
      <c r="E114" s="15"/>
      <c r="F114" s="16">
        <f>SUM(F115)</f>
        <v>8901.1</v>
      </c>
      <c r="G114" s="16">
        <f>SUM(G115)</f>
        <v>9362.1</v>
      </c>
      <c r="H114" s="16">
        <f>SUM(H115)</f>
        <v>8521.4</v>
      </c>
    </row>
    <row r="115" spans="1:8" ht="46.5">
      <c r="A115" s="13" t="s">
        <v>19</v>
      </c>
      <c r="B115" s="11" t="s">
        <v>14</v>
      </c>
      <c r="C115" s="11" t="s">
        <v>39</v>
      </c>
      <c r="D115" s="15" t="s">
        <v>151</v>
      </c>
      <c r="E115" s="15">
        <v>244</v>
      </c>
      <c r="F115" s="16">
        <v>8901.1</v>
      </c>
      <c r="G115" s="16">
        <f>8901.1+461</f>
        <v>9362.1</v>
      </c>
      <c r="H115" s="16">
        <f>8901.1-379.7</f>
        <v>8521.4</v>
      </c>
    </row>
    <row r="116" spans="1:8" ht="30.75">
      <c r="A116" s="13" t="s">
        <v>70</v>
      </c>
      <c r="B116" s="11" t="s">
        <v>14</v>
      </c>
      <c r="C116" s="11" t="s">
        <v>39</v>
      </c>
      <c r="D116" s="15" t="s">
        <v>152</v>
      </c>
      <c r="E116" s="15"/>
      <c r="F116" s="16">
        <f>SUM(F117)</f>
        <v>1850</v>
      </c>
      <c r="G116" s="16">
        <f>SUM(G117)</f>
        <v>1850</v>
      </c>
      <c r="H116" s="16">
        <f>SUM(H117)</f>
        <v>1850</v>
      </c>
    </row>
    <row r="117" spans="1:8" ht="15">
      <c r="A117" s="13" t="s">
        <v>94</v>
      </c>
      <c r="B117" s="11" t="s">
        <v>14</v>
      </c>
      <c r="C117" s="11" t="s">
        <v>39</v>
      </c>
      <c r="D117" s="15" t="s">
        <v>152</v>
      </c>
      <c r="E117" s="15">
        <v>540</v>
      </c>
      <c r="F117" s="16">
        <v>1850</v>
      </c>
      <c r="G117" s="16">
        <v>1850</v>
      </c>
      <c r="H117" s="16">
        <v>1850</v>
      </c>
    </row>
    <row r="118" spans="1:8" ht="15">
      <c r="A118" s="13" t="s">
        <v>50</v>
      </c>
      <c r="B118" s="11" t="s">
        <v>44</v>
      </c>
      <c r="C118" s="11"/>
      <c r="D118" s="15"/>
      <c r="E118" s="15"/>
      <c r="F118" s="16">
        <f>SUM(F119,F123,F127)</f>
        <v>1009</v>
      </c>
      <c r="G118" s="16">
        <f>SUM(G119,G123,G127)</f>
        <v>9</v>
      </c>
      <c r="H118" s="16">
        <f>SUM(H119,H123,H127)</f>
        <v>9</v>
      </c>
    </row>
    <row r="119" spans="1:8" ht="15" hidden="1">
      <c r="A119" s="13" t="s">
        <v>123</v>
      </c>
      <c r="B119" s="11" t="s">
        <v>44</v>
      </c>
      <c r="C119" s="11" t="s">
        <v>9</v>
      </c>
      <c r="D119" s="15"/>
      <c r="E119" s="15"/>
      <c r="F119" s="16">
        <f aca="true" t="shared" si="7" ref="F119:H121">SUM(F120)</f>
        <v>0</v>
      </c>
      <c r="G119" s="16">
        <f t="shared" si="7"/>
        <v>0</v>
      </c>
      <c r="H119" s="16">
        <f t="shared" si="7"/>
        <v>0</v>
      </c>
    </row>
    <row r="120" spans="1:8" ht="30.75" hidden="1">
      <c r="A120" s="10" t="s">
        <v>35</v>
      </c>
      <c r="B120" s="11" t="s">
        <v>44</v>
      </c>
      <c r="C120" s="11" t="s">
        <v>9</v>
      </c>
      <c r="D120" s="11" t="s">
        <v>95</v>
      </c>
      <c r="E120" s="15"/>
      <c r="F120" s="16">
        <f t="shared" si="7"/>
        <v>0</v>
      </c>
      <c r="G120" s="16">
        <f t="shared" si="7"/>
        <v>0</v>
      </c>
      <c r="H120" s="16">
        <f t="shared" si="7"/>
        <v>0</v>
      </c>
    </row>
    <row r="121" spans="1:8" ht="30.75" hidden="1">
      <c r="A121" s="13" t="s">
        <v>124</v>
      </c>
      <c r="B121" s="11" t="s">
        <v>44</v>
      </c>
      <c r="C121" s="11" t="s">
        <v>9</v>
      </c>
      <c r="D121" s="15" t="s">
        <v>125</v>
      </c>
      <c r="E121" s="15"/>
      <c r="F121" s="16">
        <f t="shared" si="7"/>
        <v>0</v>
      </c>
      <c r="G121" s="16">
        <f t="shared" si="7"/>
        <v>0</v>
      </c>
      <c r="H121" s="16">
        <f t="shared" si="7"/>
        <v>0</v>
      </c>
    </row>
    <row r="122" spans="1:8" ht="62.25" hidden="1">
      <c r="A122" s="13" t="s">
        <v>126</v>
      </c>
      <c r="B122" s="11" t="s">
        <v>44</v>
      </c>
      <c r="C122" s="11" t="s">
        <v>9</v>
      </c>
      <c r="D122" s="15" t="s">
        <v>125</v>
      </c>
      <c r="E122" s="15">
        <v>810</v>
      </c>
      <c r="F122" s="16"/>
      <c r="G122" s="16"/>
      <c r="H122" s="16"/>
    </row>
    <row r="123" spans="1:8" ht="30.75" hidden="1">
      <c r="A123" s="13" t="s">
        <v>51</v>
      </c>
      <c r="B123" s="11" t="s">
        <v>44</v>
      </c>
      <c r="C123" s="11" t="s">
        <v>11</v>
      </c>
      <c r="D123" s="15"/>
      <c r="E123" s="15"/>
      <c r="F123" s="16">
        <f aca="true" t="shared" si="8" ref="F123:H125">SUM(F124)</f>
        <v>0</v>
      </c>
      <c r="G123" s="16">
        <f t="shared" si="8"/>
        <v>0</v>
      </c>
      <c r="H123" s="16">
        <f t="shared" si="8"/>
        <v>0</v>
      </c>
    </row>
    <row r="124" spans="1:8" ht="30.75" hidden="1">
      <c r="A124" s="10" t="s">
        <v>35</v>
      </c>
      <c r="B124" s="11" t="s">
        <v>44</v>
      </c>
      <c r="C124" s="11" t="s">
        <v>11</v>
      </c>
      <c r="D124" s="11" t="s">
        <v>95</v>
      </c>
      <c r="E124" s="15"/>
      <c r="F124" s="16">
        <f t="shared" si="8"/>
        <v>0</v>
      </c>
      <c r="G124" s="16">
        <f t="shared" si="8"/>
        <v>0</v>
      </c>
      <c r="H124" s="16">
        <f t="shared" si="8"/>
        <v>0</v>
      </c>
    </row>
    <row r="125" spans="1:8" ht="46.5" hidden="1">
      <c r="A125" s="10" t="s">
        <v>171</v>
      </c>
      <c r="B125" s="11" t="s">
        <v>44</v>
      </c>
      <c r="C125" s="11" t="s">
        <v>11</v>
      </c>
      <c r="D125" s="11" t="s">
        <v>172</v>
      </c>
      <c r="E125" s="15"/>
      <c r="F125" s="16">
        <f t="shared" si="8"/>
        <v>0</v>
      </c>
      <c r="G125" s="16">
        <f t="shared" si="8"/>
        <v>0</v>
      </c>
      <c r="H125" s="16">
        <f t="shared" si="8"/>
        <v>0</v>
      </c>
    </row>
    <row r="126" spans="1:8" ht="15" hidden="1">
      <c r="A126" s="10" t="s">
        <v>163</v>
      </c>
      <c r="B126" s="11" t="s">
        <v>44</v>
      </c>
      <c r="C126" s="11" t="s">
        <v>11</v>
      </c>
      <c r="D126" s="11" t="s">
        <v>172</v>
      </c>
      <c r="E126" s="15">
        <v>360</v>
      </c>
      <c r="F126" s="16"/>
      <c r="G126" s="16"/>
      <c r="H126" s="16"/>
    </row>
    <row r="127" spans="1:8" ht="30.75">
      <c r="A127" s="13" t="s">
        <v>51</v>
      </c>
      <c r="B127" s="11" t="s">
        <v>44</v>
      </c>
      <c r="C127" s="11" t="s">
        <v>44</v>
      </c>
      <c r="D127" s="15"/>
      <c r="E127" s="15"/>
      <c r="F127" s="16">
        <f>SUM(F128,F133)</f>
        <v>1009</v>
      </c>
      <c r="G127" s="16">
        <f>SUM(G128,G133)</f>
        <v>9</v>
      </c>
      <c r="H127" s="16">
        <f>SUM(H128,H133)</f>
        <v>9</v>
      </c>
    </row>
    <row r="128" spans="1:8" ht="30.75">
      <c r="A128" s="10" t="s">
        <v>35</v>
      </c>
      <c r="B128" s="11" t="s">
        <v>44</v>
      </c>
      <c r="C128" s="11" t="s">
        <v>44</v>
      </c>
      <c r="D128" s="11" t="s">
        <v>95</v>
      </c>
      <c r="E128" s="15"/>
      <c r="F128" s="16">
        <f>SUM(F129)</f>
        <v>9</v>
      </c>
      <c r="G128" s="16">
        <f>SUM(G129)</f>
        <v>9</v>
      </c>
      <c r="H128" s="16">
        <f>SUM(H129)</f>
        <v>9</v>
      </c>
    </row>
    <row r="129" spans="1:8" ht="48" customHeight="1">
      <c r="A129" s="13" t="s">
        <v>173</v>
      </c>
      <c r="B129" s="11" t="s">
        <v>44</v>
      </c>
      <c r="C129" s="11" t="s">
        <v>44</v>
      </c>
      <c r="D129" s="11" t="s">
        <v>127</v>
      </c>
      <c r="E129" s="15"/>
      <c r="F129" s="16">
        <f>SUM(F130:F132)</f>
        <v>9</v>
      </c>
      <c r="G129" s="16">
        <f>SUM(G130:G132)</f>
        <v>9</v>
      </c>
      <c r="H129" s="16">
        <f>SUM(H130:H132)</f>
        <v>9</v>
      </c>
    </row>
    <row r="130" spans="1:8" ht="30.75">
      <c r="A130" s="10" t="s">
        <v>98</v>
      </c>
      <c r="B130" s="11" t="s">
        <v>44</v>
      </c>
      <c r="C130" s="11" t="s">
        <v>44</v>
      </c>
      <c r="D130" s="11" t="s">
        <v>127</v>
      </c>
      <c r="E130" s="15">
        <v>121</v>
      </c>
      <c r="F130" s="16">
        <v>4.608</v>
      </c>
      <c r="G130" s="16">
        <v>4.608</v>
      </c>
      <c r="H130" s="16">
        <v>4.608</v>
      </c>
    </row>
    <row r="131" spans="1:8" ht="62.25">
      <c r="A131" s="10" t="s">
        <v>99</v>
      </c>
      <c r="B131" s="11" t="s">
        <v>44</v>
      </c>
      <c r="C131" s="11" t="s">
        <v>44</v>
      </c>
      <c r="D131" s="11" t="s">
        <v>127</v>
      </c>
      <c r="E131" s="15">
        <v>129</v>
      </c>
      <c r="F131" s="16">
        <v>1.392</v>
      </c>
      <c r="G131" s="16">
        <v>1.392</v>
      </c>
      <c r="H131" s="16">
        <v>1.392</v>
      </c>
    </row>
    <row r="132" spans="1:8" ht="46.5">
      <c r="A132" s="13" t="s">
        <v>19</v>
      </c>
      <c r="B132" s="11" t="s">
        <v>44</v>
      </c>
      <c r="C132" s="11" t="s">
        <v>44</v>
      </c>
      <c r="D132" s="11" t="s">
        <v>127</v>
      </c>
      <c r="E132" s="15">
        <v>244</v>
      </c>
      <c r="F132" s="16">
        <v>3</v>
      </c>
      <c r="G132" s="16">
        <v>3</v>
      </c>
      <c r="H132" s="16">
        <v>3</v>
      </c>
    </row>
    <row r="133" spans="1:8" ht="46.5">
      <c r="A133" s="13" t="s">
        <v>201</v>
      </c>
      <c r="B133" s="11" t="s">
        <v>44</v>
      </c>
      <c r="C133" s="11" t="s">
        <v>44</v>
      </c>
      <c r="D133" s="11" t="s">
        <v>202</v>
      </c>
      <c r="E133" s="15"/>
      <c r="F133" s="16">
        <f aca="true" t="shared" si="9" ref="F133:H134">SUM(F134)</f>
        <v>1000</v>
      </c>
      <c r="G133" s="16">
        <f t="shared" si="9"/>
        <v>0</v>
      </c>
      <c r="H133" s="16">
        <f t="shared" si="9"/>
        <v>0</v>
      </c>
    </row>
    <row r="134" spans="1:8" ht="15">
      <c r="A134" s="13" t="s">
        <v>203</v>
      </c>
      <c r="B134" s="11" t="s">
        <v>44</v>
      </c>
      <c r="C134" s="11" t="s">
        <v>44</v>
      </c>
      <c r="D134" s="11" t="s">
        <v>204</v>
      </c>
      <c r="E134" s="15"/>
      <c r="F134" s="16">
        <f t="shared" si="9"/>
        <v>1000</v>
      </c>
      <c r="G134" s="16">
        <f t="shared" si="9"/>
        <v>0</v>
      </c>
      <c r="H134" s="16">
        <f t="shared" si="9"/>
        <v>0</v>
      </c>
    </row>
    <row r="135" spans="1:8" ht="46.5">
      <c r="A135" s="13" t="s">
        <v>165</v>
      </c>
      <c r="B135" s="11" t="s">
        <v>44</v>
      </c>
      <c r="C135" s="11" t="s">
        <v>44</v>
      </c>
      <c r="D135" s="11" t="s">
        <v>204</v>
      </c>
      <c r="E135" s="15">
        <v>414</v>
      </c>
      <c r="F135" s="16">
        <v>1000</v>
      </c>
      <c r="G135" s="16"/>
      <c r="H135" s="16"/>
    </row>
    <row r="136" spans="1:8" s="30" customFormat="1" ht="15">
      <c r="A136" s="26" t="s">
        <v>52</v>
      </c>
      <c r="B136" s="27" t="s">
        <v>53</v>
      </c>
      <c r="C136" s="27"/>
      <c r="D136" s="27"/>
      <c r="E136" s="27"/>
      <c r="F136" s="29">
        <f>SUM(F137,F157,F205,F215,F226)</f>
        <v>188809.88000000003</v>
      </c>
      <c r="G136" s="29">
        <f>SUM(G137,G157,G205,G215,G226)</f>
        <v>162930.10000000003</v>
      </c>
      <c r="H136" s="29">
        <f>SUM(H137,H157,H205,H215,H226)</f>
        <v>176800.30000000005</v>
      </c>
    </row>
    <row r="137" spans="1:8" s="30" customFormat="1" ht="15">
      <c r="A137" s="26" t="s">
        <v>85</v>
      </c>
      <c r="B137" s="27" t="s">
        <v>53</v>
      </c>
      <c r="C137" s="27" t="s">
        <v>9</v>
      </c>
      <c r="D137" s="27"/>
      <c r="E137" s="27"/>
      <c r="F137" s="29">
        <f>SUM(F138,F147)</f>
        <v>24210.1</v>
      </c>
      <c r="G137" s="29">
        <f>SUM(G138,G147)</f>
        <v>22947.9</v>
      </c>
      <c r="H137" s="29">
        <f>SUM(H138,H147)</f>
        <v>23923</v>
      </c>
    </row>
    <row r="138" spans="1:8" s="30" customFormat="1" ht="30.75">
      <c r="A138" s="26" t="s">
        <v>35</v>
      </c>
      <c r="B138" s="27" t="s">
        <v>53</v>
      </c>
      <c r="C138" s="27" t="s">
        <v>9</v>
      </c>
      <c r="D138" s="27" t="s">
        <v>234</v>
      </c>
      <c r="E138" s="27"/>
      <c r="F138" s="29">
        <f>SUM(F139)</f>
        <v>9658.5</v>
      </c>
      <c r="G138" s="29">
        <f>SUM(G139)</f>
        <v>9658.5</v>
      </c>
      <c r="H138" s="29">
        <f>SUM(H139)</f>
        <v>9658.5</v>
      </c>
    </row>
    <row r="139" spans="1:8" s="30" customFormat="1" ht="15">
      <c r="A139" s="26" t="s">
        <v>86</v>
      </c>
      <c r="B139" s="27" t="s">
        <v>53</v>
      </c>
      <c r="C139" s="27" t="s">
        <v>9</v>
      </c>
      <c r="D139" s="27" t="s">
        <v>235</v>
      </c>
      <c r="E139" s="27"/>
      <c r="F139" s="29">
        <f>SUM(F140:F146)</f>
        <v>9658.5</v>
      </c>
      <c r="G139" s="29">
        <f>SUM(G140:G146)</f>
        <v>9658.5</v>
      </c>
      <c r="H139" s="29">
        <f>SUM(H140:H146)</f>
        <v>9658.5</v>
      </c>
    </row>
    <row r="140" spans="1:8" s="30" customFormat="1" ht="15">
      <c r="A140" s="26" t="s">
        <v>236</v>
      </c>
      <c r="B140" s="27" t="s">
        <v>53</v>
      </c>
      <c r="C140" s="27" t="s">
        <v>9</v>
      </c>
      <c r="D140" s="27" t="s">
        <v>235</v>
      </c>
      <c r="E140" s="27" t="s">
        <v>32</v>
      </c>
      <c r="F140" s="29">
        <v>2038.3</v>
      </c>
      <c r="G140" s="29">
        <v>2038.3</v>
      </c>
      <c r="H140" s="29">
        <v>2038.3</v>
      </c>
    </row>
    <row r="141" spans="1:8" s="30" customFormat="1" ht="62.25">
      <c r="A141" s="26" t="s">
        <v>237</v>
      </c>
      <c r="B141" s="27" t="s">
        <v>53</v>
      </c>
      <c r="C141" s="27" t="s">
        <v>9</v>
      </c>
      <c r="D141" s="27" t="s">
        <v>235</v>
      </c>
      <c r="E141" s="27" t="s">
        <v>108</v>
      </c>
      <c r="F141" s="29">
        <v>615.5</v>
      </c>
      <c r="G141" s="29">
        <v>615.5</v>
      </c>
      <c r="H141" s="29">
        <v>615.5</v>
      </c>
    </row>
    <row r="142" spans="1:8" s="30" customFormat="1" ht="30.75">
      <c r="A142" s="26" t="s">
        <v>17</v>
      </c>
      <c r="B142" s="27" t="s">
        <v>53</v>
      </c>
      <c r="C142" s="27" t="s">
        <v>9</v>
      </c>
      <c r="D142" s="27" t="s">
        <v>235</v>
      </c>
      <c r="E142" s="27" t="s">
        <v>18</v>
      </c>
      <c r="F142" s="29">
        <v>20</v>
      </c>
      <c r="G142" s="29">
        <v>20</v>
      </c>
      <c r="H142" s="29">
        <v>20</v>
      </c>
    </row>
    <row r="143" spans="1:8" s="30" customFormat="1" ht="46.5">
      <c r="A143" s="26" t="s">
        <v>19</v>
      </c>
      <c r="B143" s="27" t="s">
        <v>53</v>
      </c>
      <c r="C143" s="27" t="s">
        <v>9</v>
      </c>
      <c r="D143" s="27" t="s">
        <v>235</v>
      </c>
      <c r="E143" s="27" t="s">
        <v>20</v>
      </c>
      <c r="F143" s="29">
        <v>4910.8</v>
      </c>
      <c r="G143" s="29">
        <v>4910.8</v>
      </c>
      <c r="H143" s="29">
        <v>4910.8</v>
      </c>
    </row>
    <row r="144" spans="1:8" s="30" customFormat="1" ht="78">
      <c r="A144" s="26" t="s">
        <v>46</v>
      </c>
      <c r="B144" s="27" t="s">
        <v>53</v>
      </c>
      <c r="C144" s="27" t="s">
        <v>9</v>
      </c>
      <c r="D144" s="27" t="s">
        <v>235</v>
      </c>
      <c r="E144" s="27" t="s">
        <v>238</v>
      </c>
      <c r="F144" s="29">
        <v>2003.9</v>
      </c>
      <c r="G144" s="29">
        <v>2003.9</v>
      </c>
      <c r="H144" s="29">
        <v>2003.9</v>
      </c>
    </row>
    <row r="145" spans="1:8" s="30" customFormat="1" ht="15">
      <c r="A145" s="26" t="s">
        <v>197</v>
      </c>
      <c r="B145" s="27" t="s">
        <v>53</v>
      </c>
      <c r="C145" s="27" t="s">
        <v>9</v>
      </c>
      <c r="D145" s="27" t="s">
        <v>235</v>
      </c>
      <c r="E145" s="27" t="s">
        <v>22</v>
      </c>
      <c r="F145" s="29">
        <v>50</v>
      </c>
      <c r="G145" s="29">
        <v>50</v>
      </c>
      <c r="H145" s="29">
        <v>50</v>
      </c>
    </row>
    <row r="146" spans="1:8" s="30" customFormat="1" ht="15">
      <c r="A146" s="26" t="s">
        <v>198</v>
      </c>
      <c r="B146" s="27" t="s">
        <v>53</v>
      </c>
      <c r="C146" s="27" t="s">
        <v>9</v>
      </c>
      <c r="D146" s="27" t="s">
        <v>235</v>
      </c>
      <c r="E146" s="27" t="s">
        <v>199</v>
      </c>
      <c r="F146" s="29">
        <v>20</v>
      </c>
      <c r="G146" s="29">
        <v>20</v>
      </c>
      <c r="H146" s="29">
        <v>20</v>
      </c>
    </row>
    <row r="147" spans="1:8" s="30" customFormat="1" ht="62.25">
      <c r="A147" s="26" t="s">
        <v>239</v>
      </c>
      <c r="B147" s="27" t="s">
        <v>53</v>
      </c>
      <c r="C147" s="27" t="s">
        <v>9</v>
      </c>
      <c r="D147" s="27" t="s">
        <v>240</v>
      </c>
      <c r="E147" s="27"/>
      <c r="F147" s="29">
        <f>SUM(F148,F155)</f>
        <v>14551.6</v>
      </c>
      <c r="G147" s="29">
        <f>SUM(G148,G155)</f>
        <v>13289.4</v>
      </c>
      <c r="H147" s="29">
        <f>SUM(H148,H155)</f>
        <v>14264.5</v>
      </c>
    </row>
    <row r="148" spans="1:8" s="30" customFormat="1" ht="93">
      <c r="A148" s="26" t="s">
        <v>294</v>
      </c>
      <c r="B148" s="27" t="s">
        <v>53</v>
      </c>
      <c r="C148" s="27" t="s">
        <v>9</v>
      </c>
      <c r="D148" s="27" t="s">
        <v>241</v>
      </c>
      <c r="E148" s="27"/>
      <c r="F148" s="29">
        <f>SUM(F149:F154)</f>
        <v>14051.6</v>
      </c>
      <c r="G148" s="29">
        <f>SUM(G149:G154)</f>
        <v>12889.4</v>
      </c>
      <c r="H148" s="29">
        <f>SUM(H149:H154)</f>
        <v>14264.5</v>
      </c>
    </row>
    <row r="149" spans="1:8" s="30" customFormat="1" ht="15">
      <c r="A149" s="26" t="s">
        <v>236</v>
      </c>
      <c r="B149" s="27" t="s">
        <v>53</v>
      </c>
      <c r="C149" s="27" t="s">
        <v>9</v>
      </c>
      <c r="D149" s="27" t="s">
        <v>241</v>
      </c>
      <c r="E149" s="27" t="s">
        <v>32</v>
      </c>
      <c r="F149" s="29">
        <v>6411.7</v>
      </c>
      <c r="G149" s="29">
        <v>5806</v>
      </c>
      <c r="H149" s="29">
        <f>6411.7+170</f>
        <v>6581.7</v>
      </c>
    </row>
    <row r="150" spans="1:8" s="30" customFormat="1" ht="30.75">
      <c r="A150" s="26" t="s">
        <v>242</v>
      </c>
      <c r="B150" s="27" t="s">
        <v>53</v>
      </c>
      <c r="C150" s="27" t="s">
        <v>9</v>
      </c>
      <c r="D150" s="27" t="s">
        <v>241</v>
      </c>
      <c r="E150" s="27" t="s">
        <v>34</v>
      </c>
      <c r="F150" s="29">
        <v>50</v>
      </c>
      <c r="G150" s="29"/>
      <c r="H150" s="29">
        <v>50</v>
      </c>
    </row>
    <row r="151" spans="1:8" s="30" customFormat="1" ht="62.25">
      <c r="A151" s="26" t="s">
        <v>237</v>
      </c>
      <c r="B151" s="27" t="s">
        <v>53</v>
      </c>
      <c r="C151" s="27" t="s">
        <v>9</v>
      </c>
      <c r="D151" s="27" t="s">
        <v>241</v>
      </c>
      <c r="E151" s="27" t="s">
        <v>108</v>
      </c>
      <c r="F151" s="29">
        <v>1936.3</v>
      </c>
      <c r="G151" s="29">
        <f>1936.3-301.9</f>
        <v>1634.4</v>
      </c>
      <c r="H151" s="29">
        <f>1936.3+42.9</f>
        <v>1979.2</v>
      </c>
    </row>
    <row r="152" spans="1:8" s="30" customFormat="1" ht="30.75">
      <c r="A152" s="26" t="s">
        <v>17</v>
      </c>
      <c r="B152" s="27" t="s">
        <v>53</v>
      </c>
      <c r="C152" s="27" t="s">
        <v>9</v>
      </c>
      <c r="D152" s="27" t="s">
        <v>241</v>
      </c>
      <c r="E152" s="27" t="s">
        <v>18</v>
      </c>
      <c r="F152" s="29">
        <v>187</v>
      </c>
      <c r="G152" s="29">
        <v>187</v>
      </c>
      <c r="H152" s="29">
        <v>187</v>
      </c>
    </row>
    <row r="153" spans="1:8" s="30" customFormat="1" ht="46.5">
      <c r="A153" s="26" t="s">
        <v>19</v>
      </c>
      <c r="B153" s="27" t="s">
        <v>53</v>
      </c>
      <c r="C153" s="27" t="s">
        <v>9</v>
      </c>
      <c r="D153" s="27" t="s">
        <v>241</v>
      </c>
      <c r="E153" s="27" t="s">
        <v>20</v>
      </c>
      <c r="F153" s="29">
        <v>760</v>
      </c>
      <c r="G153" s="29">
        <v>760</v>
      </c>
      <c r="H153" s="29">
        <v>760</v>
      </c>
    </row>
    <row r="154" spans="1:8" s="30" customFormat="1" ht="78">
      <c r="A154" s="26" t="s">
        <v>46</v>
      </c>
      <c r="B154" s="27" t="s">
        <v>53</v>
      </c>
      <c r="C154" s="27" t="s">
        <v>9</v>
      </c>
      <c r="D154" s="27" t="s">
        <v>241</v>
      </c>
      <c r="E154" s="27" t="s">
        <v>238</v>
      </c>
      <c r="F154" s="29">
        <v>4706.6</v>
      </c>
      <c r="G154" s="29">
        <v>4502</v>
      </c>
      <c r="H154" s="29">
        <v>4706.6</v>
      </c>
    </row>
    <row r="155" spans="1:8" s="30" customFormat="1" ht="30.75">
      <c r="A155" s="26" t="s">
        <v>243</v>
      </c>
      <c r="B155" s="27" t="s">
        <v>53</v>
      </c>
      <c r="C155" s="27" t="s">
        <v>9</v>
      </c>
      <c r="D155" s="27" t="s">
        <v>244</v>
      </c>
      <c r="E155" s="27"/>
      <c r="F155" s="29">
        <f>SUM(F156)</f>
        <v>500</v>
      </c>
      <c r="G155" s="29">
        <f>SUM(G156)</f>
        <v>400</v>
      </c>
      <c r="H155" s="29">
        <f>SUM(H156)</f>
        <v>0</v>
      </c>
    </row>
    <row r="156" spans="1:8" s="30" customFormat="1" ht="15">
      <c r="A156" s="26" t="s">
        <v>81</v>
      </c>
      <c r="B156" s="27" t="s">
        <v>53</v>
      </c>
      <c r="C156" s="27" t="s">
        <v>9</v>
      </c>
      <c r="D156" s="27" t="s">
        <v>244</v>
      </c>
      <c r="E156" s="27" t="s">
        <v>245</v>
      </c>
      <c r="F156" s="29">
        <v>500</v>
      </c>
      <c r="G156" s="29">
        <v>400</v>
      </c>
      <c r="H156" s="29"/>
    </row>
    <row r="157" spans="1:8" s="30" customFormat="1" ht="15">
      <c r="A157" s="26" t="s">
        <v>77</v>
      </c>
      <c r="B157" s="27" t="s">
        <v>53</v>
      </c>
      <c r="C157" s="27" t="s">
        <v>65</v>
      </c>
      <c r="D157" s="27"/>
      <c r="E157" s="27"/>
      <c r="F157" s="29">
        <f>SUM(F158,F166,F169,F173)</f>
        <v>149695.28000000003</v>
      </c>
      <c r="G157" s="29">
        <f>SUM(G158,G166,G169,G173)</f>
        <v>125050.40000000001</v>
      </c>
      <c r="H157" s="29">
        <f>SUM(H158,H166,H169,H173)</f>
        <v>137866.40000000002</v>
      </c>
    </row>
    <row r="158" spans="1:8" s="30" customFormat="1" ht="30.75">
      <c r="A158" s="26" t="s">
        <v>35</v>
      </c>
      <c r="B158" s="27" t="s">
        <v>53</v>
      </c>
      <c r="C158" s="27" t="s">
        <v>65</v>
      </c>
      <c r="D158" s="27" t="s">
        <v>234</v>
      </c>
      <c r="E158" s="27"/>
      <c r="F158" s="29">
        <f>SUM(F159)</f>
        <v>43638.3</v>
      </c>
      <c r="G158" s="29">
        <f>SUM(G159)</f>
        <v>32762.800000000003</v>
      </c>
      <c r="H158" s="29">
        <f>SUM(H159)</f>
        <v>33613.5</v>
      </c>
    </row>
    <row r="159" spans="1:8" s="30" customFormat="1" ht="30.75">
      <c r="A159" s="26" t="s">
        <v>246</v>
      </c>
      <c r="B159" s="27" t="s">
        <v>53</v>
      </c>
      <c r="C159" s="27" t="s">
        <v>65</v>
      </c>
      <c r="D159" s="27" t="s">
        <v>247</v>
      </c>
      <c r="E159" s="27"/>
      <c r="F159" s="29">
        <f>SUM(F160:F165)</f>
        <v>43638.3</v>
      </c>
      <c r="G159" s="29">
        <f>SUM(G160:G165)</f>
        <v>32762.800000000003</v>
      </c>
      <c r="H159" s="29">
        <f>SUM(H160:H165)</f>
        <v>33613.5</v>
      </c>
    </row>
    <row r="160" spans="1:8" s="30" customFormat="1" ht="15">
      <c r="A160" s="26" t="s">
        <v>236</v>
      </c>
      <c r="B160" s="27" t="s">
        <v>53</v>
      </c>
      <c r="C160" s="27" t="s">
        <v>65</v>
      </c>
      <c r="D160" s="27" t="s">
        <v>247</v>
      </c>
      <c r="E160" s="27" t="s">
        <v>32</v>
      </c>
      <c r="F160" s="29">
        <v>13659.2</v>
      </c>
      <c r="G160" s="29">
        <v>13659.2</v>
      </c>
      <c r="H160" s="29">
        <v>13659.2</v>
      </c>
    </row>
    <row r="161" spans="1:8" s="30" customFormat="1" ht="62.25">
      <c r="A161" s="26" t="s">
        <v>237</v>
      </c>
      <c r="B161" s="27" t="s">
        <v>53</v>
      </c>
      <c r="C161" s="27" t="s">
        <v>65</v>
      </c>
      <c r="D161" s="27" t="s">
        <v>247</v>
      </c>
      <c r="E161" s="27" t="s">
        <v>108</v>
      </c>
      <c r="F161" s="29">
        <v>4036.5</v>
      </c>
      <c r="G161" s="29">
        <v>4036.5</v>
      </c>
      <c r="H161" s="29">
        <v>4036.5</v>
      </c>
    </row>
    <row r="162" spans="1:8" s="30" customFormat="1" ht="30.75">
      <c r="A162" s="26" t="s">
        <v>17</v>
      </c>
      <c r="B162" s="27" t="s">
        <v>53</v>
      </c>
      <c r="C162" s="27" t="s">
        <v>65</v>
      </c>
      <c r="D162" s="27" t="s">
        <v>247</v>
      </c>
      <c r="E162" s="27" t="s">
        <v>18</v>
      </c>
      <c r="F162" s="29">
        <v>285</v>
      </c>
      <c r="G162" s="29">
        <v>285</v>
      </c>
      <c r="H162" s="29">
        <v>285</v>
      </c>
    </row>
    <row r="163" spans="1:8" s="30" customFormat="1" ht="46.5">
      <c r="A163" s="26" t="s">
        <v>19</v>
      </c>
      <c r="B163" s="27" t="s">
        <v>53</v>
      </c>
      <c r="C163" s="27" t="s">
        <v>65</v>
      </c>
      <c r="D163" s="27" t="s">
        <v>247</v>
      </c>
      <c r="E163" s="27" t="s">
        <v>20</v>
      </c>
      <c r="F163" s="29">
        <v>25457.6</v>
      </c>
      <c r="G163" s="29">
        <v>14582.1</v>
      </c>
      <c r="H163" s="29">
        <v>15432.8</v>
      </c>
    </row>
    <row r="164" spans="1:8" s="30" customFormat="1" ht="15">
      <c r="A164" s="26" t="s">
        <v>197</v>
      </c>
      <c r="B164" s="27" t="s">
        <v>53</v>
      </c>
      <c r="C164" s="27" t="s">
        <v>65</v>
      </c>
      <c r="D164" s="27" t="s">
        <v>247</v>
      </c>
      <c r="E164" s="27" t="s">
        <v>22</v>
      </c>
      <c r="F164" s="29">
        <v>155</v>
      </c>
      <c r="G164" s="29">
        <v>155</v>
      </c>
      <c r="H164" s="29">
        <v>155</v>
      </c>
    </row>
    <row r="165" spans="1:8" s="30" customFormat="1" ht="15">
      <c r="A165" s="26" t="s">
        <v>198</v>
      </c>
      <c r="B165" s="27" t="s">
        <v>53</v>
      </c>
      <c r="C165" s="27" t="s">
        <v>65</v>
      </c>
      <c r="D165" s="27" t="s">
        <v>247</v>
      </c>
      <c r="E165" s="27" t="s">
        <v>199</v>
      </c>
      <c r="F165" s="29">
        <v>45</v>
      </c>
      <c r="G165" s="29">
        <v>45</v>
      </c>
      <c r="H165" s="29">
        <v>45</v>
      </c>
    </row>
    <row r="166" spans="1:8" s="30" customFormat="1" ht="46.5">
      <c r="A166" s="26" t="s">
        <v>248</v>
      </c>
      <c r="B166" s="27" t="s">
        <v>53</v>
      </c>
      <c r="C166" s="27" t="s">
        <v>65</v>
      </c>
      <c r="D166" s="27" t="s">
        <v>249</v>
      </c>
      <c r="E166" s="27"/>
      <c r="F166" s="29">
        <f aca="true" t="shared" si="10" ref="F166:H167">SUM(F167)</f>
        <v>70</v>
      </c>
      <c r="G166" s="29">
        <f t="shared" si="10"/>
        <v>70</v>
      </c>
      <c r="H166" s="29">
        <f t="shared" si="10"/>
        <v>70</v>
      </c>
    </row>
    <row r="167" spans="1:8" s="30" customFormat="1" ht="30.75">
      <c r="A167" s="26" t="s">
        <v>250</v>
      </c>
      <c r="B167" s="27" t="s">
        <v>53</v>
      </c>
      <c r="C167" s="27" t="s">
        <v>65</v>
      </c>
      <c r="D167" s="27" t="s">
        <v>251</v>
      </c>
      <c r="E167" s="27"/>
      <c r="F167" s="29">
        <f t="shared" si="10"/>
        <v>70</v>
      </c>
      <c r="G167" s="29">
        <f t="shared" si="10"/>
        <v>70</v>
      </c>
      <c r="H167" s="29">
        <f t="shared" si="10"/>
        <v>70</v>
      </c>
    </row>
    <row r="168" spans="1:8" s="30" customFormat="1" ht="46.5">
      <c r="A168" s="26" t="s">
        <v>19</v>
      </c>
      <c r="B168" s="27" t="s">
        <v>53</v>
      </c>
      <c r="C168" s="27" t="s">
        <v>65</v>
      </c>
      <c r="D168" s="27" t="s">
        <v>251</v>
      </c>
      <c r="E168" s="27" t="s">
        <v>20</v>
      </c>
      <c r="F168" s="29">
        <v>70</v>
      </c>
      <c r="G168" s="29">
        <v>70</v>
      </c>
      <c r="H168" s="29">
        <v>70</v>
      </c>
    </row>
    <row r="169" spans="1:8" s="30" customFormat="1" ht="46.5">
      <c r="A169" s="26" t="s">
        <v>252</v>
      </c>
      <c r="B169" s="27" t="s">
        <v>53</v>
      </c>
      <c r="C169" s="27" t="s">
        <v>65</v>
      </c>
      <c r="D169" s="27" t="s">
        <v>253</v>
      </c>
      <c r="E169" s="27"/>
      <c r="F169" s="29">
        <f aca="true" t="shared" si="11" ref="F169:H171">SUM(F170)</f>
        <v>1323.3</v>
      </c>
      <c r="G169" s="29">
        <f t="shared" si="11"/>
        <v>1400</v>
      </c>
      <c r="H169" s="29">
        <f t="shared" si="11"/>
        <v>1400</v>
      </c>
    </row>
    <row r="170" spans="1:8" s="30" customFormat="1" ht="30.75">
      <c r="A170" s="26" t="s">
        <v>254</v>
      </c>
      <c r="B170" s="27" t="s">
        <v>53</v>
      </c>
      <c r="C170" s="27" t="s">
        <v>65</v>
      </c>
      <c r="D170" s="27" t="s">
        <v>255</v>
      </c>
      <c r="E170" s="27"/>
      <c r="F170" s="29">
        <f t="shared" si="11"/>
        <v>1323.3</v>
      </c>
      <c r="G170" s="29">
        <f t="shared" si="11"/>
        <v>1400</v>
      </c>
      <c r="H170" s="29">
        <f t="shared" si="11"/>
        <v>1400</v>
      </c>
    </row>
    <row r="171" spans="1:8" s="30" customFormat="1" ht="46.5">
      <c r="A171" s="26" t="s">
        <v>162</v>
      </c>
      <c r="B171" s="27" t="s">
        <v>53</v>
      </c>
      <c r="C171" s="27" t="s">
        <v>65</v>
      </c>
      <c r="D171" s="27" t="s">
        <v>256</v>
      </c>
      <c r="E171" s="27"/>
      <c r="F171" s="29">
        <f t="shared" si="11"/>
        <v>1323.3</v>
      </c>
      <c r="G171" s="29">
        <f t="shared" si="11"/>
        <v>1400</v>
      </c>
      <c r="H171" s="29">
        <f t="shared" si="11"/>
        <v>1400</v>
      </c>
    </row>
    <row r="172" spans="1:8" s="30" customFormat="1" ht="46.5">
      <c r="A172" s="26" t="s">
        <v>19</v>
      </c>
      <c r="B172" s="27" t="s">
        <v>53</v>
      </c>
      <c r="C172" s="27" t="s">
        <v>65</v>
      </c>
      <c r="D172" s="27" t="s">
        <v>256</v>
      </c>
      <c r="E172" s="27" t="s">
        <v>20</v>
      </c>
      <c r="F172" s="29">
        <v>1323.3</v>
      </c>
      <c r="G172" s="29">
        <v>1400</v>
      </c>
      <c r="H172" s="29">
        <v>1400</v>
      </c>
    </row>
    <row r="173" spans="1:8" s="30" customFormat="1" ht="62.25">
      <c r="A173" s="26" t="s">
        <v>239</v>
      </c>
      <c r="B173" s="27" t="s">
        <v>53</v>
      </c>
      <c r="C173" s="27" t="s">
        <v>65</v>
      </c>
      <c r="D173" s="27" t="s">
        <v>240</v>
      </c>
      <c r="E173" s="27"/>
      <c r="F173" s="29">
        <f>SUM(F174,F176,F184,F186,F190,F193,F196,F199,F201,F203)</f>
        <v>104663.68000000001</v>
      </c>
      <c r="G173" s="29">
        <f>SUM(G174,G176,G184,G186,G190,G193,G196,G199,G201,G203)</f>
        <v>90817.6</v>
      </c>
      <c r="H173" s="29">
        <f>SUM(H174,H176,H184,H186,H190,H193,H196,H199,H201,H203)</f>
        <v>102782.90000000001</v>
      </c>
    </row>
    <row r="174" spans="1:8" s="30" customFormat="1" ht="46.5">
      <c r="A174" s="26" t="s">
        <v>183</v>
      </c>
      <c r="B174" s="27" t="s">
        <v>53</v>
      </c>
      <c r="C174" s="27" t="s">
        <v>65</v>
      </c>
      <c r="D174" s="27" t="s">
        <v>257</v>
      </c>
      <c r="E174" s="27"/>
      <c r="F174" s="29">
        <f>SUM(F175)</f>
        <v>5321.58</v>
      </c>
      <c r="G174" s="29">
        <f>SUM(G175)</f>
        <v>0</v>
      </c>
      <c r="H174" s="29">
        <f>SUM(H175)</f>
        <v>0</v>
      </c>
    </row>
    <row r="175" spans="1:8" s="30" customFormat="1" ht="46.5">
      <c r="A175" s="26" t="s">
        <v>19</v>
      </c>
      <c r="B175" s="27" t="s">
        <v>53</v>
      </c>
      <c r="C175" s="27" t="s">
        <v>65</v>
      </c>
      <c r="D175" s="27" t="s">
        <v>257</v>
      </c>
      <c r="E175" s="27" t="s">
        <v>20</v>
      </c>
      <c r="F175" s="29">
        <v>5321.58</v>
      </c>
      <c r="G175" s="29">
        <v>0</v>
      </c>
      <c r="H175" s="29">
        <v>0</v>
      </c>
    </row>
    <row r="176" spans="1:8" s="30" customFormat="1" ht="124.5">
      <c r="A176" s="31" t="s">
        <v>184</v>
      </c>
      <c r="B176" s="27" t="s">
        <v>53</v>
      </c>
      <c r="C176" s="27" t="s">
        <v>65</v>
      </c>
      <c r="D176" s="27" t="s">
        <v>258</v>
      </c>
      <c r="E176" s="27"/>
      <c r="F176" s="29">
        <f>SUM(F177:F183)</f>
        <v>98021.29999999999</v>
      </c>
      <c r="G176" s="29">
        <f>SUM(G177:G183)</f>
        <v>89350.5</v>
      </c>
      <c r="H176" s="29">
        <f>SUM(H177:H183)</f>
        <v>100952</v>
      </c>
    </row>
    <row r="177" spans="1:8" s="30" customFormat="1" ht="15">
      <c r="A177" s="26" t="s">
        <v>236</v>
      </c>
      <c r="B177" s="27" t="s">
        <v>53</v>
      </c>
      <c r="C177" s="27" t="s">
        <v>65</v>
      </c>
      <c r="D177" s="27" t="s">
        <v>258</v>
      </c>
      <c r="E177" s="27" t="s">
        <v>32</v>
      </c>
      <c r="F177" s="29">
        <v>67351.2</v>
      </c>
      <c r="G177" s="29">
        <f>67351.2-6487.8</f>
        <v>60863.399999999994</v>
      </c>
      <c r="H177" s="29">
        <f>67351.2+2070.7</f>
        <v>69421.9</v>
      </c>
    </row>
    <row r="178" spans="1:8" s="30" customFormat="1" ht="30.75">
      <c r="A178" s="26" t="s">
        <v>242</v>
      </c>
      <c r="B178" s="27" t="s">
        <v>53</v>
      </c>
      <c r="C178" s="27" t="s">
        <v>65</v>
      </c>
      <c r="D178" s="27" t="s">
        <v>258</v>
      </c>
      <c r="E178" s="27" t="s">
        <v>34</v>
      </c>
      <c r="F178" s="29">
        <v>360</v>
      </c>
      <c r="G178" s="29">
        <v>280</v>
      </c>
      <c r="H178" s="29">
        <v>320</v>
      </c>
    </row>
    <row r="179" spans="1:8" s="30" customFormat="1" ht="62.25">
      <c r="A179" s="26" t="s">
        <v>237</v>
      </c>
      <c r="B179" s="27" t="s">
        <v>53</v>
      </c>
      <c r="C179" s="27" t="s">
        <v>65</v>
      </c>
      <c r="D179" s="27" t="s">
        <v>258</v>
      </c>
      <c r="E179" s="27" t="s">
        <v>108</v>
      </c>
      <c r="F179" s="29">
        <v>20340.1</v>
      </c>
      <c r="G179" s="29">
        <f>20340.1-2103</f>
        <v>18237.1</v>
      </c>
      <c r="H179" s="29">
        <f>20340.1+900</f>
        <v>21240.1</v>
      </c>
    </row>
    <row r="180" spans="1:8" s="30" customFormat="1" ht="30.75">
      <c r="A180" s="26" t="s">
        <v>17</v>
      </c>
      <c r="B180" s="27" t="s">
        <v>53</v>
      </c>
      <c r="C180" s="27" t="s">
        <v>65</v>
      </c>
      <c r="D180" s="27" t="s">
        <v>258</v>
      </c>
      <c r="E180" s="27" t="s">
        <v>18</v>
      </c>
      <c r="F180" s="29">
        <v>1480</v>
      </c>
      <c r="G180" s="29">
        <v>1480</v>
      </c>
      <c r="H180" s="29">
        <v>1480</v>
      </c>
    </row>
    <row r="181" spans="1:8" s="30" customFormat="1" ht="46.5">
      <c r="A181" s="26" t="s">
        <v>19</v>
      </c>
      <c r="B181" s="27" t="s">
        <v>53</v>
      </c>
      <c r="C181" s="27" t="s">
        <v>65</v>
      </c>
      <c r="D181" s="27" t="s">
        <v>258</v>
      </c>
      <c r="E181" s="27" t="s">
        <v>20</v>
      </c>
      <c r="F181" s="29">
        <v>8290</v>
      </c>
      <c r="G181" s="29">
        <v>8290</v>
      </c>
      <c r="H181" s="29">
        <v>8290</v>
      </c>
    </row>
    <row r="182" spans="1:8" s="30" customFormat="1" ht="15">
      <c r="A182" s="26" t="s">
        <v>197</v>
      </c>
      <c r="B182" s="27" t="s">
        <v>53</v>
      </c>
      <c r="C182" s="27" t="s">
        <v>65</v>
      </c>
      <c r="D182" s="27" t="s">
        <v>258</v>
      </c>
      <c r="E182" s="27" t="s">
        <v>22</v>
      </c>
      <c r="F182" s="29">
        <v>100</v>
      </c>
      <c r="G182" s="29">
        <v>100</v>
      </c>
      <c r="H182" s="29">
        <v>100</v>
      </c>
    </row>
    <row r="183" spans="1:8" s="30" customFormat="1" ht="15">
      <c r="A183" s="26" t="s">
        <v>198</v>
      </c>
      <c r="B183" s="27" t="s">
        <v>53</v>
      </c>
      <c r="C183" s="27" t="s">
        <v>65</v>
      </c>
      <c r="D183" s="27" t="s">
        <v>258</v>
      </c>
      <c r="E183" s="27" t="s">
        <v>199</v>
      </c>
      <c r="F183" s="29">
        <v>100</v>
      </c>
      <c r="G183" s="29">
        <v>100</v>
      </c>
      <c r="H183" s="29">
        <v>100</v>
      </c>
    </row>
    <row r="184" spans="1:8" s="30" customFormat="1" ht="135" customHeight="1">
      <c r="A184" s="31" t="s">
        <v>299</v>
      </c>
      <c r="B184" s="27" t="s">
        <v>53</v>
      </c>
      <c r="C184" s="27" t="s">
        <v>65</v>
      </c>
      <c r="D184" s="27" t="s">
        <v>259</v>
      </c>
      <c r="E184" s="27"/>
      <c r="F184" s="29">
        <f>SUM(F185)</f>
        <v>213.6</v>
      </c>
      <c r="G184" s="29">
        <f>SUM(G185)</f>
        <v>366</v>
      </c>
      <c r="H184" s="29">
        <f>SUM(H185)</f>
        <v>551.7</v>
      </c>
    </row>
    <row r="185" spans="1:8" s="30" customFormat="1" ht="46.5">
      <c r="A185" s="26" t="s">
        <v>19</v>
      </c>
      <c r="B185" s="27" t="s">
        <v>53</v>
      </c>
      <c r="C185" s="27" t="s">
        <v>65</v>
      </c>
      <c r="D185" s="27" t="s">
        <v>259</v>
      </c>
      <c r="E185" s="27" t="s">
        <v>20</v>
      </c>
      <c r="F185" s="29">
        <f>212.5+1.1</f>
        <v>213.6</v>
      </c>
      <c r="G185" s="29">
        <v>366</v>
      </c>
      <c r="H185" s="29">
        <v>551.7</v>
      </c>
    </row>
    <row r="186" spans="1:8" s="30" customFormat="1" ht="171">
      <c r="A186" s="31" t="s">
        <v>300</v>
      </c>
      <c r="B186" s="27" t="s">
        <v>53</v>
      </c>
      <c r="C186" s="27" t="s">
        <v>65</v>
      </c>
      <c r="D186" s="27" t="s">
        <v>260</v>
      </c>
      <c r="E186" s="27"/>
      <c r="F186" s="29">
        <f>SUM(F187:F189)</f>
        <v>149.1</v>
      </c>
      <c r="G186" s="29">
        <f>SUM(G187:G189)</f>
        <v>149.1</v>
      </c>
      <c r="H186" s="29">
        <f>SUM(H187:H189)</f>
        <v>149.1</v>
      </c>
    </row>
    <row r="187" spans="1:8" s="30" customFormat="1" ht="15">
      <c r="A187" s="26" t="s">
        <v>236</v>
      </c>
      <c r="B187" s="27" t="s">
        <v>53</v>
      </c>
      <c r="C187" s="27" t="s">
        <v>65</v>
      </c>
      <c r="D187" s="27" t="s">
        <v>260</v>
      </c>
      <c r="E187" s="27" t="s">
        <v>32</v>
      </c>
      <c r="F187" s="29">
        <v>114</v>
      </c>
      <c r="G187" s="29">
        <v>114</v>
      </c>
      <c r="H187" s="29">
        <v>114</v>
      </c>
    </row>
    <row r="188" spans="1:8" s="30" customFormat="1" ht="62.25">
      <c r="A188" s="26" t="s">
        <v>237</v>
      </c>
      <c r="B188" s="27" t="s">
        <v>53</v>
      </c>
      <c r="C188" s="27" t="s">
        <v>65</v>
      </c>
      <c r="D188" s="27" t="s">
        <v>260</v>
      </c>
      <c r="E188" s="27" t="s">
        <v>108</v>
      </c>
      <c r="F188" s="29">
        <v>34.4</v>
      </c>
      <c r="G188" s="29">
        <v>34.4</v>
      </c>
      <c r="H188" s="29">
        <v>34.4</v>
      </c>
    </row>
    <row r="189" spans="1:8" s="30" customFormat="1" ht="46.5">
      <c r="A189" s="26" t="s">
        <v>19</v>
      </c>
      <c r="B189" s="27" t="s">
        <v>53</v>
      </c>
      <c r="C189" s="27" t="s">
        <v>65</v>
      </c>
      <c r="D189" s="27" t="s">
        <v>260</v>
      </c>
      <c r="E189" s="27" t="s">
        <v>20</v>
      </c>
      <c r="F189" s="29">
        <v>0.7</v>
      </c>
      <c r="G189" s="29">
        <v>0.7</v>
      </c>
      <c r="H189" s="29">
        <v>0.7</v>
      </c>
    </row>
    <row r="190" spans="1:8" s="30" customFormat="1" ht="78">
      <c r="A190" s="26" t="s">
        <v>301</v>
      </c>
      <c r="B190" s="27" t="s">
        <v>53</v>
      </c>
      <c r="C190" s="27" t="s">
        <v>65</v>
      </c>
      <c r="D190" s="27" t="s">
        <v>261</v>
      </c>
      <c r="E190" s="27"/>
      <c r="F190" s="29">
        <f>SUM(F191:F192)</f>
        <v>217.1</v>
      </c>
      <c r="G190" s="29">
        <f>SUM(G191:G192)</f>
        <v>188.1</v>
      </c>
      <c r="H190" s="29">
        <f>SUM(H191:H192)</f>
        <v>188.1</v>
      </c>
    </row>
    <row r="191" spans="1:8" s="30" customFormat="1" ht="46.5">
      <c r="A191" s="26" t="s">
        <v>19</v>
      </c>
      <c r="B191" s="27" t="s">
        <v>53</v>
      </c>
      <c r="C191" s="27" t="s">
        <v>65</v>
      </c>
      <c r="D191" s="27" t="s">
        <v>261</v>
      </c>
      <c r="E191" s="27" t="s">
        <v>20</v>
      </c>
      <c r="F191" s="29">
        <v>216</v>
      </c>
      <c r="G191" s="29">
        <f>216-29</f>
        <v>187</v>
      </c>
      <c r="H191" s="29">
        <f>216-29</f>
        <v>187</v>
      </c>
    </row>
    <row r="192" spans="1:8" s="30" customFormat="1" ht="15">
      <c r="A192" s="26" t="s">
        <v>87</v>
      </c>
      <c r="B192" s="27" t="s">
        <v>53</v>
      </c>
      <c r="C192" s="27" t="s">
        <v>65</v>
      </c>
      <c r="D192" s="27" t="s">
        <v>261</v>
      </c>
      <c r="E192" s="27" t="s">
        <v>262</v>
      </c>
      <c r="F192" s="29">
        <v>1.1</v>
      </c>
      <c r="G192" s="29">
        <v>1.1</v>
      </c>
      <c r="H192" s="29">
        <v>1.1</v>
      </c>
    </row>
    <row r="193" spans="1:8" s="30" customFormat="1" ht="144.75" customHeight="1">
      <c r="A193" s="31" t="s">
        <v>302</v>
      </c>
      <c r="B193" s="27" t="s">
        <v>53</v>
      </c>
      <c r="C193" s="27" t="s">
        <v>65</v>
      </c>
      <c r="D193" s="27" t="s">
        <v>263</v>
      </c>
      <c r="E193" s="27"/>
      <c r="F193" s="29">
        <f>SUM(F194:F195)</f>
        <v>496.3</v>
      </c>
      <c r="G193" s="29">
        <f>SUM(G194:G195)</f>
        <v>519.2</v>
      </c>
      <c r="H193" s="29">
        <f>SUM(H194:H195)</f>
        <v>697.3</v>
      </c>
    </row>
    <row r="194" spans="1:8" s="30" customFormat="1" ht="46.5">
      <c r="A194" s="26" t="s">
        <v>19</v>
      </c>
      <c r="B194" s="27" t="s">
        <v>53</v>
      </c>
      <c r="C194" s="27" t="s">
        <v>65</v>
      </c>
      <c r="D194" s="27" t="s">
        <v>263</v>
      </c>
      <c r="E194" s="27" t="s">
        <v>20</v>
      </c>
      <c r="F194" s="29">
        <v>491.7</v>
      </c>
      <c r="G194" s="29">
        <f>491.7+22.9</f>
        <v>514.6</v>
      </c>
      <c r="H194" s="29">
        <v>589.3</v>
      </c>
    </row>
    <row r="195" spans="1:8" s="30" customFormat="1" ht="63.75" customHeight="1">
      <c r="A195" s="26" t="s">
        <v>46</v>
      </c>
      <c r="B195" s="27" t="s">
        <v>53</v>
      </c>
      <c r="C195" s="27" t="s">
        <v>65</v>
      </c>
      <c r="D195" s="27" t="s">
        <v>263</v>
      </c>
      <c r="E195" s="27" t="s">
        <v>238</v>
      </c>
      <c r="F195" s="29">
        <v>4.6</v>
      </c>
      <c r="G195" s="29">
        <v>4.6</v>
      </c>
      <c r="H195" s="29">
        <v>108</v>
      </c>
    </row>
    <row r="196" spans="1:8" s="30" customFormat="1" ht="30.75">
      <c r="A196" s="26" t="s">
        <v>264</v>
      </c>
      <c r="B196" s="27" t="s">
        <v>53</v>
      </c>
      <c r="C196" s="27" t="s">
        <v>65</v>
      </c>
      <c r="D196" s="27" t="s">
        <v>265</v>
      </c>
      <c r="E196" s="27"/>
      <c r="F196" s="29">
        <f>SUM(F197:F198)</f>
        <v>25</v>
      </c>
      <c r="G196" s="29">
        <f>SUM(G197:G198)</f>
        <v>25</v>
      </c>
      <c r="H196" s="29">
        <f>SUM(H197:H198)</f>
        <v>25</v>
      </c>
    </row>
    <row r="197" spans="1:8" s="30" customFormat="1" ht="30.75">
      <c r="A197" s="26" t="s">
        <v>242</v>
      </c>
      <c r="B197" s="27" t="s">
        <v>53</v>
      </c>
      <c r="C197" s="27" t="s">
        <v>65</v>
      </c>
      <c r="D197" s="27" t="s">
        <v>265</v>
      </c>
      <c r="E197" s="27" t="s">
        <v>34</v>
      </c>
      <c r="F197" s="29">
        <v>5</v>
      </c>
      <c r="G197" s="29">
        <v>5</v>
      </c>
      <c r="H197" s="29">
        <v>5</v>
      </c>
    </row>
    <row r="198" spans="1:8" s="30" customFormat="1" ht="46.5">
      <c r="A198" s="26" t="s">
        <v>19</v>
      </c>
      <c r="B198" s="27" t="s">
        <v>53</v>
      </c>
      <c r="C198" s="27" t="s">
        <v>65</v>
      </c>
      <c r="D198" s="27" t="s">
        <v>265</v>
      </c>
      <c r="E198" s="27" t="s">
        <v>20</v>
      </c>
      <c r="F198" s="29">
        <v>20</v>
      </c>
      <c r="G198" s="29">
        <v>20</v>
      </c>
      <c r="H198" s="29">
        <v>20</v>
      </c>
    </row>
    <row r="199" spans="1:8" s="30" customFormat="1" ht="30.75">
      <c r="A199" s="26" t="s">
        <v>266</v>
      </c>
      <c r="B199" s="27" t="s">
        <v>53</v>
      </c>
      <c r="C199" s="27" t="s">
        <v>65</v>
      </c>
      <c r="D199" s="27" t="s">
        <v>267</v>
      </c>
      <c r="E199" s="27"/>
      <c r="F199" s="29">
        <f>SUM(F200)</f>
        <v>33</v>
      </c>
      <c r="G199" s="29">
        <f>SUM(G200)</f>
        <v>33</v>
      </c>
      <c r="H199" s="29">
        <f>SUM(H200)</f>
        <v>33</v>
      </c>
    </row>
    <row r="200" spans="1:8" s="30" customFormat="1" ht="46.5">
      <c r="A200" s="26" t="s">
        <v>19</v>
      </c>
      <c r="B200" s="27" t="s">
        <v>53</v>
      </c>
      <c r="C200" s="27" t="s">
        <v>65</v>
      </c>
      <c r="D200" s="27" t="s">
        <v>267</v>
      </c>
      <c r="E200" s="27" t="s">
        <v>20</v>
      </c>
      <c r="F200" s="29">
        <v>33</v>
      </c>
      <c r="G200" s="29">
        <v>33</v>
      </c>
      <c r="H200" s="29">
        <v>33</v>
      </c>
    </row>
    <row r="201" spans="1:8" s="30" customFormat="1" ht="15">
      <c r="A201" s="26" t="s">
        <v>268</v>
      </c>
      <c r="B201" s="27" t="s">
        <v>53</v>
      </c>
      <c r="C201" s="27" t="s">
        <v>65</v>
      </c>
      <c r="D201" s="27" t="s">
        <v>269</v>
      </c>
      <c r="E201" s="27"/>
      <c r="F201" s="29">
        <f>SUM(F202)</f>
        <v>20</v>
      </c>
      <c r="G201" s="29">
        <f>SUM(G202)</f>
        <v>20</v>
      </c>
      <c r="H201" s="29">
        <f>SUM(H202)</f>
        <v>20</v>
      </c>
    </row>
    <row r="202" spans="1:8" s="30" customFormat="1" ht="46.5">
      <c r="A202" s="26" t="s">
        <v>19</v>
      </c>
      <c r="B202" s="27" t="s">
        <v>53</v>
      </c>
      <c r="C202" s="27" t="s">
        <v>65</v>
      </c>
      <c r="D202" s="27" t="s">
        <v>269</v>
      </c>
      <c r="E202" s="27" t="s">
        <v>20</v>
      </c>
      <c r="F202" s="29">
        <v>20</v>
      </c>
      <c r="G202" s="29">
        <v>20</v>
      </c>
      <c r="H202" s="29">
        <v>20</v>
      </c>
    </row>
    <row r="203" spans="1:8" s="30" customFormat="1" ht="30.75">
      <c r="A203" s="26" t="s">
        <v>243</v>
      </c>
      <c r="B203" s="27" t="s">
        <v>53</v>
      </c>
      <c r="C203" s="27" t="s">
        <v>65</v>
      </c>
      <c r="D203" s="27" t="s">
        <v>244</v>
      </c>
      <c r="E203" s="27"/>
      <c r="F203" s="29">
        <f>SUM(F204)</f>
        <v>166.7</v>
      </c>
      <c r="G203" s="29">
        <f>SUM(G204)</f>
        <v>166.7</v>
      </c>
      <c r="H203" s="29">
        <f>SUM(H204)</f>
        <v>166.7</v>
      </c>
    </row>
    <row r="204" spans="1:8" s="30" customFormat="1" ht="46.5">
      <c r="A204" s="26" t="s">
        <v>19</v>
      </c>
      <c r="B204" s="27" t="s">
        <v>53</v>
      </c>
      <c r="C204" s="27" t="s">
        <v>65</v>
      </c>
      <c r="D204" s="27" t="s">
        <v>244</v>
      </c>
      <c r="E204" s="27" t="s">
        <v>20</v>
      </c>
      <c r="F204" s="29">
        <v>166.7</v>
      </c>
      <c r="G204" s="29">
        <v>166.7</v>
      </c>
      <c r="H204" s="29">
        <v>166.7</v>
      </c>
    </row>
    <row r="205" spans="1:8" s="30" customFormat="1" ht="15">
      <c r="A205" s="26" t="s">
        <v>227</v>
      </c>
      <c r="B205" s="27" t="s">
        <v>53</v>
      </c>
      <c r="C205" s="27" t="s">
        <v>11</v>
      </c>
      <c r="D205" s="27"/>
      <c r="E205" s="27"/>
      <c r="F205" s="29">
        <f aca="true" t="shared" si="12" ref="F205:H206">SUM(F206)</f>
        <v>9711.1</v>
      </c>
      <c r="G205" s="29">
        <f t="shared" si="12"/>
        <v>9711.1</v>
      </c>
      <c r="H205" s="29">
        <f t="shared" si="12"/>
        <v>9711.1</v>
      </c>
    </row>
    <row r="206" spans="1:8" s="30" customFormat="1" ht="30.75">
      <c r="A206" s="26" t="s">
        <v>35</v>
      </c>
      <c r="B206" s="27" t="s">
        <v>53</v>
      </c>
      <c r="C206" s="27" t="s">
        <v>11</v>
      </c>
      <c r="D206" s="27" t="s">
        <v>234</v>
      </c>
      <c r="E206" s="27"/>
      <c r="F206" s="29">
        <f t="shared" si="12"/>
        <v>9711.1</v>
      </c>
      <c r="G206" s="29">
        <f t="shared" si="12"/>
        <v>9711.1</v>
      </c>
      <c r="H206" s="29">
        <f t="shared" si="12"/>
        <v>9711.1</v>
      </c>
    </row>
    <row r="207" spans="1:8" s="30" customFormat="1" ht="15">
      <c r="A207" s="26" t="s">
        <v>78</v>
      </c>
      <c r="B207" s="27" t="s">
        <v>53</v>
      </c>
      <c r="C207" s="27" t="s">
        <v>11</v>
      </c>
      <c r="D207" s="27" t="s">
        <v>270</v>
      </c>
      <c r="E207" s="27"/>
      <c r="F207" s="29">
        <f>SUM(F208:F214)</f>
        <v>9711.1</v>
      </c>
      <c r="G207" s="29">
        <f>SUM(G208:G214)</f>
        <v>9711.1</v>
      </c>
      <c r="H207" s="29">
        <f>SUM(H208:H214)</f>
        <v>9711.1</v>
      </c>
    </row>
    <row r="208" spans="1:8" s="30" customFormat="1" ht="15">
      <c r="A208" s="26" t="s">
        <v>236</v>
      </c>
      <c r="B208" s="27" t="s">
        <v>53</v>
      </c>
      <c r="C208" s="27" t="s">
        <v>11</v>
      </c>
      <c r="D208" s="27" t="s">
        <v>270</v>
      </c>
      <c r="E208" s="27" t="s">
        <v>32</v>
      </c>
      <c r="F208" s="29">
        <v>4474.5</v>
      </c>
      <c r="G208" s="29">
        <v>4474.5</v>
      </c>
      <c r="H208" s="29">
        <v>4474.5</v>
      </c>
    </row>
    <row r="209" spans="1:8" s="30" customFormat="1" ht="62.25">
      <c r="A209" s="26" t="s">
        <v>237</v>
      </c>
      <c r="B209" s="27" t="s">
        <v>53</v>
      </c>
      <c r="C209" s="27" t="s">
        <v>11</v>
      </c>
      <c r="D209" s="27" t="s">
        <v>270</v>
      </c>
      <c r="E209" s="27" t="s">
        <v>108</v>
      </c>
      <c r="F209" s="29">
        <v>1351.3</v>
      </c>
      <c r="G209" s="29">
        <v>1351.3</v>
      </c>
      <c r="H209" s="29">
        <v>1351.3</v>
      </c>
    </row>
    <row r="210" spans="1:8" s="30" customFormat="1" ht="30.75">
      <c r="A210" s="26" t="s">
        <v>17</v>
      </c>
      <c r="B210" s="27" t="s">
        <v>53</v>
      </c>
      <c r="C210" s="27" t="s">
        <v>11</v>
      </c>
      <c r="D210" s="27" t="s">
        <v>270</v>
      </c>
      <c r="E210" s="27" t="s">
        <v>18</v>
      </c>
      <c r="F210" s="29">
        <v>5</v>
      </c>
      <c r="G210" s="29">
        <v>5</v>
      </c>
      <c r="H210" s="29">
        <v>5</v>
      </c>
    </row>
    <row r="211" spans="1:8" s="30" customFormat="1" ht="46.5">
      <c r="A211" s="26" t="s">
        <v>19</v>
      </c>
      <c r="B211" s="27" t="s">
        <v>53</v>
      </c>
      <c r="C211" s="27" t="s">
        <v>11</v>
      </c>
      <c r="D211" s="27" t="s">
        <v>270</v>
      </c>
      <c r="E211" s="27" t="s">
        <v>20</v>
      </c>
      <c r="F211" s="29">
        <v>459.9</v>
      </c>
      <c r="G211" s="29">
        <v>459.9</v>
      </c>
      <c r="H211" s="29">
        <v>459.9</v>
      </c>
    </row>
    <row r="212" spans="1:8" ht="65.25" customHeight="1">
      <c r="A212" s="13" t="s">
        <v>46</v>
      </c>
      <c r="B212" s="11" t="s">
        <v>53</v>
      </c>
      <c r="C212" s="11" t="s">
        <v>11</v>
      </c>
      <c r="D212" s="15" t="s">
        <v>156</v>
      </c>
      <c r="E212" s="15">
        <v>611</v>
      </c>
      <c r="F212" s="16">
        <v>3375.4</v>
      </c>
      <c r="G212" s="16">
        <v>3375.4</v>
      </c>
      <c r="H212" s="16">
        <v>3375.4</v>
      </c>
    </row>
    <row r="213" spans="1:8" s="30" customFormat="1" ht="15">
      <c r="A213" s="26" t="s">
        <v>197</v>
      </c>
      <c r="B213" s="27" t="s">
        <v>53</v>
      </c>
      <c r="C213" s="27" t="s">
        <v>11</v>
      </c>
      <c r="D213" s="27" t="s">
        <v>270</v>
      </c>
      <c r="E213" s="27" t="s">
        <v>22</v>
      </c>
      <c r="F213" s="29">
        <v>35</v>
      </c>
      <c r="G213" s="29">
        <v>35</v>
      </c>
      <c r="H213" s="29">
        <v>35</v>
      </c>
    </row>
    <row r="214" spans="1:8" s="30" customFormat="1" ht="15">
      <c r="A214" s="26" t="s">
        <v>198</v>
      </c>
      <c r="B214" s="27" t="s">
        <v>53</v>
      </c>
      <c r="C214" s="27" t="s">
        <v>11</v>
      </c>
      <c r="D214" s="27" t="s">
        <v>270</v>
      </c>
      <c r="E214" s="27" t="s">
        <v>199</v>
      </c>
      <c r="F214" s="29">
        <v>10</v>
      </c>
      <c r="G214" s="29">
        <v>10</v>
      </c>
      <c r="H214" s="29">
        <v>10</v>
      </c>
    </row>
    <row r="215" spans="1:8" ht="15">
      <c r="A215" s="13" t="s">
        <v>205</v>
      </c>
      <c r="B215" s="11" t="s">
        <v>53</v>
      </c>
      <c r="C215" s="11" t="s">
        <v>53</v>
      </c>
      <c r="D215" s="11"/>
      <c r="E215" s="15"/>
      <c r="F215" s="16">
        <f>SUM(F216,F219,F223)</f>
        <v>1870.4</v>
      </c>
      <c r="G215" s="16">
        <f>SUM(G216,G219,G223)</f>
        <v>1949.1</v>
      </c>
      <c r="H215" s="16">
        <f>SUM(H216,H219,H223)</f>
        <v>2028.2</v>
      </c>
    </row>
    <row r="216" spans="1:8" ht="46.5">
      <c r="A216" s="13" t="s">
        <v>310</v>
      </c>
      <c r="B216" s="11" t="s">
        <v>53</v>
      </c>
      <c r="C216" s="11" t="s">
        <v>53</v>
      </c>
      <c r="D216" s="15" t="s">
        <v>128</v>
      </c>
      <c r="E216" s="15"/>
      <c r="F216" s="16">
        <f aca="true" t="shared" si="13" ref="F216:H217">SUM(F217)</f>
        <v>50</v>
      </c>
      <c r="G216" s="16">
        <f t="shared" si="13"/>
        <v>50</v>
      </c>
      <c r="H216" s="16">
        <f t="shared" si="13"/>
        <v>50</v>
      </c>
    </row>
    <row r="217" spans="1:8" ht="30.75">
      <c r="A217" s="13" t="s">
        <v>206</v>
      </c>
      <c r="B217" s="11" t="s">
        <v>53</v>
      </c>
      <c r="C217" s="11" t="s">
        <v>53</v>
      </c>
      <c r="D217" s="15" t="s">
        <v>207</v>
      </c>
      <c r="E217" s="15"/>
      <c r="F217" s="16">
        <f t="shared" si="13"/>
        <v>50</v>
      </c>
      <c r="G217" s="16">
        <f t="shared" si="13"/>
        <v>50</v>
      </c>
      <c r="H217" s="16">
        <f t="shared" si="13"/>
        <v>50</v>
      </c>
    </row>
    <row r="218" spans="1:8" ht="46.5">
      <c r="A218" s="13" t="s">
        <v>19</v>
      </c>
      <c r="B218" s="11" t="s">
        <v>53</v>
      </c>
      <c r="C218" s="11" t="s">
        <v>53</v>
      </c>
      <c r="D218" s="15" t="s">
        <v>128</v>
      </c>
      <c r="E218" s="15">
        <v>244</v>
      </c>
      <c r="F218" s="16">
        <v>50</v>
      </c>
      <c r="G218" s="16">
        <v>50</v>
      </c>
      <c r="H218" s="16">
        <v>50</v>
      </c>
    </row>
    <row r="219" spans="1:8" s="30" customFormat="1" ht="46.5">
      <c r="A219" s="26" t="s">
        <v>252</v>
      </c>
      <c r="B219" s="27" t="s">
        <v>53</v>
      </c>
      <c r="C219" s="27" t="s">
        <v>53</v>
      </c>
      <c r="D219" s="27" t="s">
        <v>253</v>
      </c>
      <c r="E219" s="27"/>
      <c r="F219" s="29">
        <f aca="true" t="shared" si="14" ref="F219:H221">SUM(F220)</f>
        <v>205.4</v>
      </c>
      <c r="G219" s="29">
        <f t="shared" si="14"/>
        <v>210</v>
      </c>
      <c r="H219" s="29">
        <f t="shared" si="14"/>
        <v>215</v>
      </c>
    </row>
    <row r="220" spans="1:8" s="30" customFormat="1" ht="30.75">
      <c r="A220" s="26" t="s">
        <v>254</v>
      </c>
      <c r="B220" s="27" t="s">
        <v>53</v>
      </c>
      <c r="C220" s="27" t="s">
        <v>53</v>
      </c>
      <c r="D220" s="27" t="s">
        <v>255</v>
      </c>
      <c r="E220" s="27"/>
      <c r="F220" s="29">
        <f t="shared" si="14"/>
        <v>205.4</v>
      </c>
      <c r="G220" s="29">
        <f t="shared" si="14"/>
        <v>210</v>
      </c>
      <c r="H220" s="29">
        <f t="shared" si="14"/>
        <v>215</v>
      </c>
    </row>
    <row r="221" spans="1:8" s="30" customFormat="1" ht="62.25">
      <c r="A221" s="26" t="s">
        <v>271</v>
      </c>
      <c r="B221" s="27" t="s">
        <v>53</v>
      </c>
      <c r="C221" s="27" t="s">
        <v>53</v>
      </c>
      <c r="D221" s="27" t="s">
        <v>272</v>
      </c>
      <c r="E221" s="27"/>
      <c r="F221" s="29">
        <f t="shared" si="14"/>
        <v>205.4</v>
      </c>
      <c r="G221" s="29">
        <f t="shared" si="14"/>
        <v>210</v>
      </c>
      <c r="H221" s="29">
        <f t="shared" si="14"/>
        <v>215</v>
      </c>
    </row>
    <row r="222" spans="1:8" s="30" customFormat="1" ht="46.5">
      <c r="A222" s="26" t="s">
        <v>19</v>
      </c>
      <c r="B222" s="27" t="s">
        <v>53</v>
      </c>
      <c r="C222" s="27" t="s">
        <v>53</v>
      </c>
      <c r="D222" s="27" t="s">
        <v>272</v>
      </c>
      <c r="E222" s="27" t="s">
        <v>20</v>
      </c>
      <c r="F222" s="29">
        <v>205.4</v>
      </c>
      <c r="G222" s="29">
        <v>210</v>
      </c>
      <c r="H222" s="29">
        <v>215</v>
      </c>
    </row>
    <row r="223" spans="1:8" s="30" customFormat="1" ht="65.25" customHeight="1">
      <c r="A223" s="26" t="s">
        <v>239</v>
      </c>
      <c r="B223" s="27" t="s">
        <v>53</v>
      </c>
      <c r="C223" s="27" t="s">
        <v>53</v>
      </c>
      <c r="D223" s="27" t="s">
        <v>240</v>
      </c>
      <c r="E223" s="27"/>
      <c r="F223" s="29">
        <f aca="true" t="shared" si="15" ref="F223:H224">SUM(F224)</f>
        <v>1615</v>
      </c>
      <c r="G223" s="29">
        <f t="shared" si="15"/>
        <v>1689.1</v>
      </c>
      <c r="H223" s="29">
        <f t="shared" si="15"/>
        <v>1763.2</v>
      </c>
    </row>
    <row r="224" spans="1:8" s="30" customFormat="1" ht="213" customHeight="1">
      <c r="A224" s="31" t="s">
        <v>303</v>
      </c>
      <c r="B224" s="27" t="s">
        <v>53</v>
      </c>
      <c r="C224" s="27" t="s">
        <v>53</v>
      </c>
      <c r="D224" s="27" t="s">
        <v>273</v>
      </c>
      <c r="E224" s="27"/>
      <c r="F224" s="29">
        <f t="shared" si="15"/>
        <v>1615</v>
      </c>
      <c r="G224" s="29">
        <f t="shared" si="15"/>
        <v>1689.1</v>
      </c>
      <c r="H224" s="29">
        <f t="shared" si="15"/>
        <v>1763.2</v>
      </c>
    </row>
    <row r="225" spans="1:8" s="30" customFormat="1" ht="46.5">
      <c r="A225" s="26" t="s">
        <v>19</v>
      </c>
      <c r="B225" s="27" t="s">
        <v>53</v>
      </c>
      <c r="C225" s="27" t="s">
        <v>53</v>
      </c>
      <c r="D225" s="27" t="s">
        <v>273</v>
      </c>
      <c r="E225" s="27" t="s">
        <v>20</v>
      </c>
      <c r="F225" s="29">
        <f>1599+16</f>
        <v>1615</v>
      </c>
      <c r="G225" s="29">
        <v>1689.1</v>
      </c>
      <c r="H225" s="29">
        <v>1763.2</v>
      </c>
    </row>
    <row r="226" spans="1:8" s="30" customFormat="1" ht="15">
      <c r="A226" s="26" t="s">
        <v>88</v>
      </c>
      <c r="B226" s="27" t="s">
        <v>53</v>
      </c>
      <c r="C226" s="27" t="s">
        <v>39</v>
      </c>
      <c r="D226" s="27"/>
      <c r="E226" s="27"/>
      <c r="F226" s="29">
        <f>SUM(F227)</f>
        <v>3323</v>
      </c>
      <c r="G226" s="29">
        <f>SUM(G227)</f>
        <v>3271.6000000000004</v>
      </c>
      <c r="H226" s="29">
        <f>SUM(H227)</f>
        <v>3271.6000000000004</v>
      </c>
    </row>
    <row r="227" spans="1:8" s="30" customFormat="1" ht="30.75">
      <c r="A227" s="26" t="s">
        <v>35</v>
      </c>
      <c r="B227" s="27" t="s">
        <v>53</v>
      </c>
      <c r="C227" s="27" t="s">
        <v>39</v>
      </c>
      <c r="D227" s="27" t="s">
        <v>234</v>
      </c>
      <c r="E227" s="27"/>
      <c r="F227" s="29">
        <f>SUM(F228,F231)</f>
        <v>3323</v>
      </c>
      <c r="G227" s="29">
        <f>SUM(G228,G231)</f>
        <v>3271.6000000000004</v>
      </c>
      <c r="H227" s="29">
        <f>SUM(H228,H231)</f>
        <v>3271.6000000000004</v>
      </c>
    </row>
    <row r="228" spans="1:8" s="30" customFormat="1" ht="30.75">
      <c r="A228" s="26" t="s">
        <v>96</v>
      </c>
      <c r="B228" s="27" t="s">
        <v>53</v>
      </c>
      <c r="C228" s="27" t="s">
        <v>39</v>
      </c>
      <c r="D228" s="27" t="s">
        <v>274</v>
      </c>
      <c r="E228" s="27"/>
      <c r="F228" s="29">
        <f>SUM(F229:F230)</f>
        <v>891.3</v>
      </c>
      <c r="G228" s="29">
        <f>SUM(G229:G230)</f>
        <v>891.3</v>
      </c>
      <c r="H228" s="29">
        <f>SUM(H229:H230)</f>
        <v>891.3</v>
      </c>
    </row>
    <row r="229" spans="1:8" s="30" customFormat="1" ht="30.75">
      <c r="A229" s="26" t="s">
        <v>98</v>
      </c>
      <c r="B229" s="27" t="s">
        <v>53</v>
      </c>
      <c r="C229" s="27" t="s">
        <v>39</v>
      </c>
      <c r="D229" s="27" t="s">
        <v>274</v>
      </c>
      <c r="E229" s="27" t="s">
        <v>12</v>
      </c>
      <c r="F229" s="29">
        <v>684.6</v>
      </c>
      <c r="G229" s="29">
        <v>684.6</v>
      </c>
      <c r="H229" s="29">
        <v>684.6</v>
      </c>
    </row>
    <row r="230" spans="1:8" s="30" customFormat="1" ht="62.25">
      <c r="A230" s="26" t="s">
        <v>99</v>
      </c>
      <c r="B230" s="27" t="s">
        <v>53</v>
      </c>
      <c r="C230" s="27" t="s">
        <v>39</v>
      </c>
      <c r="D230" s="27" t="s">
        <v>274</v>
      </c>
      <c r="E230" s="27" t="s">
        <v>100</v>
      </c>
      <c r="F230" s="29">
        <v>206.7</v>
      </c>
      <c r="G230" s="29">
        <v>206.7</v>
      </c>
      <c r="H230" s="29">
        <v>206.7</v>
      </c>
    </row>
    <row r="231" spans="1:8" s="30" customFormat="1" ht="81" customHeight="1">
      <c r="A231" s="26" t="s">
        <v>84</v>
      </c>
      <c r="B231" s="27" t="s">
        <v>53</v>
      </c>
      <c r="C231" s="27" t="s">
        <v>39</v>
      </c>
      <c r="D231" s="27" t="s">
        <v>275</v>
      </c>
      <c r="E231" s="27"/>
      <c r="F231" s="29">
        <f>SUM(F232:F237)</f>
        <v>2431.7</v>
      </c>
      <c r="G231" s="29">
        <f>SUM(G232:G237)</f>
        <v>2380.3</v>
      </c>
      <c r="H231" s="29">
        <f>SUM(H232:H237)</f>
        <v>2380.3</v>
      </c>
    </row>
    <row r="232" spans="1:8" s="30" customFormat="1" ht="15">
      <c r="A232" s="26" t="s">
        <v>236</v>
      </c>
      <c r="B232" s="27" t="s">
        <v>53</v>
      </c>
      <c r="C232" s="27" t="s">
        <v>39</v>
      </c>
      <c r="D232" s="27" t="s">
        <v>275</v>
      </c>
      <c r="E232" s="27" t="s">
        <v>32</v>
      </c>
      <c r="F232" s="29">
        <v>1206.1</v>
      </c>
      <c r="G232" s="29">
        <v>1206.1</v>
      </c>
      <c r="H232" s="29">
        <v>1206.1</v>
      </c>
    </row>
    <row r="233" spans="1:8" s="30" customFormat="1" ht="62.25">
      <c r="A233" s="26" t="s">
        <v>237</v>
      </c>
      <c r="B233" s="27" t="s">
        <v>53</v>
      </c>
      <c r="C233" s="27" t="s">
        <v>39</v>
      </c>
      <c r="D233" s="27" t="s">
        <v>275</v>
      </c>
      <c r="E233" s="27" t="s">
        <v>108</v>
      </c>
      <c r="F233" s="29">
        <v>364.2</v>
      </c>
      <c r="G233" s="29">
        <v>364.2</v>
      </c>
      <c r="H233" s="29">
        <v>364.2</v>
      </c>
    </row>
    <row r="234" spans="1:8" s="30" customFormat="1" ht="30.75">
      <c r="A234" s="26" t="s">
        <v>17</v>
      </c>
      <c r="B234" s="27" t="s">
        <v>53</v>
      </c>
      <c r="C234" s="27" t="s">
        <v>39</v>
      </c>
      <c r="D234" s="27" t="s">
        <v>275</v>
      </c>
      <c r="E234" s="27" t="s">
        <v>18</v>
      </c>
      <c r="F234" s="29">
        <v>198</v>
      </c>
      <c r="G234" s="29">
        <v>200</v>
      </c>
      <c r="H234" s="29">
        <v>200</v>
      </c>
    </row>
    <row r="235" spans="1:8" s="30" customFormat="1" ht="46.5">
      <c r="A235" s="26" t="s">
        <v>19</v>
      </c>
      <c r="B235" s="27" t="s">
        <v>53</v>
      </c>
      <c r="C235" s="27" t="s">
        <v>39</v>
      </c>
      <c r="D235" s="27" t="s">
        <v>275</v>
      </c>
      <c r="E235" s="27" t="s">
        <v>20</v>
      </c>
      <c r="F235" s="29">
        <v>648.4</v>
      </c>
      <c r="G235" s="29">
        <v>500</v>
      </c>
      <c r="H235" s="29">
        <v>500</v>
      </c>
    </row>
    <row r="236" spans="1:8" s="30" customFormat="1" ht="15">
      <c r="A236" s="26" t="s">
        <v>197</v>
      </c>
      <c r="B236" s="27" t="s">
        <v>53</v>
      </c>
      <c r="C236" s="27" t="s">
        <v>39</v>
      </c>
      <c r="D236" s="27" t="s">
        <v>275</v>
      </c>
      <c r="E236" s="27" t="s">
        <v>22</v>
      </c>
      <c r="F236" s="29">
        <v>10</v>
      </c>
      <c r="G236" s="29">
        <v>80</v>
      </c>
      <c r="H236" s="29">
        <v>80</v>
      </c>
    </row>
    <row r="237" spans="1:8" s="30" customFormat="1" ht="15">
      <c r="A237" s="26" t="s">
        <v>198</v>
      </c>
      <c r="B237" s="27" t="s">
        <v>53</v>
      </c>
      <c r="C237" s="27" t="s">
        <v>39</v>
      </c>
      <c r="D237" s="27" t="s">
        <v>275</v>
      </c>
      <c r="E237" s="27" t="s">
        <v>199</v>
      </c>
      <c r="F237" s="29">
        <v>5</v>
      </c>
      <c r="G237" s="29">
        <v>30</v>
      </c>
      <c r="H237" s="29">
        <v>30</v>
      </c>
    </row>
    <row r="238" spans="1:8" ht="15">
      <c r="A238" s="13" t="s">
        <v>79</v>
      </c>
      <c r="B238" s="11" t="s">
        <v>47</v>
      </c>
      <c r="C238" s="11"/>
      <c r="D238" s="15"/>
      <c r="E238" s="15"/>
      <c r="F238" s="16">
        <f>SUM(F239,F265)</f>
        <v>23774.699999999997</v>
      </c>
      <c r="G238" s="16">
        <f>SUM(G239,G265)</f>
        <v>28970.700000000004</v>
      </c>
      <c r="H238" s="16">
        <f>SUM(H239,H265)</f>
        <v>23624.699999999997</v>
      </c>
    </row>
    <row r="239" spans="1:8" ht="15">
      <c r="A239" s="13" t="s">
        <v>80</v>
      </c>
      <c r="B239" s="11" t="s">
        <v>47</v>
      </c>
      <c r="C239" s="11" t="s">
        <v>9</v>
      </c>
      <c r="D239" s="15"/>
      <c r="E239" s="15"/>
      <c r="F239" s="16">
        <f>SUM(F240,F255,F260)</f>
        <v>21585.3</v>
      </c>
      <c r="G239" s="16">
        <f>SUM(G240,G255,G260)</f>
        <v>26781.300000000003</v>
      </c>
      <c r="H239" s="16">
        <f>SUM(H240,H255,H260)</f>
        <v>21435.3</v>
      </c>
    </row>
    <row r="240" spans="1:8" ht="30.75">
      <c r="A240" s="10" t="s">
        <v>35</v>
      </c>
      <c r="B240" s="11" t="s">
        <v>47</v>
      </c>
      <c r="C240" s="11" t="s">
        <v>9</v>
      </c>
      <c r="D240" s="11" t="s">
        <v>95</v>
      </c>
      <c r="E240" s="15"/>
      <c r="F240" s="16">
        <f>SUM(F241,F249)</f>
        <v>21418.7</v>
      </c>
      <c r="G240" s="16">
        <f>SUM(G241,G249)</f>
        <v>21418.7</v>
      </c>
      <c r="H240" s="16">
        <f>SUM(H241,H249)</f>
        <v>21418.7</v>
      </c>
    </row>
    <row r="241" spans="1:8" ht="30.75">
      <c r="A241" s="13" t="s">
        <v>76</v>
      </c>
      <c r="B241" s="11" t="s">
        <v>47</v>
      </c>
      <c r="C241" s="11" t="s">
        <v>9</v>
      </c>
      <c r="D241" s="15" t="s">
        <v>157</v>
      </c>
      <c r="E241" s="15"/>
      <c r="F241" s="16">
        <f>SUM(F242:F248)</f>
        <v>14267.2</v>
      </c>
      <c r="G241" s="16">
        <f>SUM(G242:G248)</f>
        <v>14267.2</v>
      </c>
      <c r="H241" s="16">
        <f>SUM(H242:H248)</f>
        <v>14267.2</v>
      </c>
    </row>
    <row r="242" spans="1:8" ht="15">
      <c r="A242" s="10" t="s">
        <v>106</v>
      </c>
      <c r="B242" s="11" t="s">
        <v>47</v>
      </c>
      <c r="C242" s="11" t="s">
        <v>9</v>
      </c>
      <c r="D242" s="15" t="s">
        <v>157</v>
      </c>
      <c r="E242" s="15">
        <v>111</v>
      </c>
      <c r="F242" s="16">
        <v>4956.5</v>
      </c>
      <c r="G242" s="16">
        <v>4956.5</v>
      </c>
      <c r="H242" s="16">
        <v>4956.5</v>
      </c>
    </row>
    <row r="243" spans="1:8" ht="62.25">
      <c r="A243" s="10" t="s">
        <v>107</v>
      </c>
      <c r="B243" s="11" t="s">
        <v>47</v>
      </c>
      <c r="C243" s="11" t="s">
        <v>9</v>
      </c>
      <c r="D243" s="15" t="s">
        <v>157</v>
      </c>
      <c r="E243" s="15">
        <v>119</v>
      </c>
      <c r="F243" s="16">
        <v>1496.9</v>
      </c>
      <c r="G243" s="16">
        <v>1496.9</v>
      </c>
      <c r="H243" s="16">
        <v>1496.9</v>
      </c>
    </row>
    <row r="244" spans="1:8" ht="30.75">
      <c r="A244" s="13" t="s">
        <v>17</v>
      </c>
      <c r="B244" s="11" t="s">
        <v>47</v>
      </c>
      <c r="C244" s="11" t="s">
        <v>9</v>
      </c>
      <c r="D244" s="15" t="s">
        <v>157</v>
      </c>
      <c r="E244" s="15">
        <v>242</v>
      </c>
      <c r="F244" s="16">
        <v>9</v>
      </c>
      <c r="G244" s="16">
        <v>9</v>
      </c>
      <c r="H244" s="16">
        <v>9</v>
      </c>
    </row>
    <row r="245" spans="1:8" ht="46.5">
      <c r="A245" s="13" t="s">
        <v>19</v>
      </c>
      <c r="B245" s="11" t="s">
        <v>47</v>
      </c>
      <c r="C245" s="11" t="s">
        <v>9</v>
      </c>
      <c r="D245" s="15" t="s">
        <v>157</v>
      </c>
      <c r="E245" s="15">
        <v>244</v>
      </c>
      <c r="F245" s="16">
        <v>1003</v>
      </c>
      <c r="G245" s="16">
        <v>1003</v>
      </c>
      <c r="H245" s="16">
        <v>1003</v>
      </c>
    </row>
    <row r="246" spans="1:8" ht="46.5" hidden="1">
      <c r="A246" s="13" t="s">
        <v>61</v>
      </c>
      <c r="B246" s="11" t="s">
        <v>47</v>
      </c>
      <c r="C246" s="11" t="s">
        <v>9</v>
      </c>
      <c r="D246" s="15" t="s">
        <v>157</v>
      </c>
      <c r="E246" s="15">
        <v>321</v>
      </c>
      <c r="F246" s="16"/>
      <c r="G246" s="16"/>
      <c r="H246" s="16"/>
    </row>
    <row r="247" spans="1:8" ht="63.75" customHeight="1">
      <c r="A247" s="13" t="s">
        <v>46</v>
      </c>
      <c r="B247" s="11" t="s">
        <v>47</v>
      </c>
      <c r="C247" s="11" t="s">
        <v>9</v>
      </c>
      <c r="D247" s="15" t="s">
        <v>157</v>
      </c>
      <c r="E247" s="15">
        <v>611</v>
      </c>
      <c r="F247" s="16">
        <v>6751.8</v>
      </c>
      <c r="G247" s="16">
        <v>6751.8</v>
      </c>
      <c r="H247" s="16">
        <v>6751.8</v>
      </c>
    </row>
    <row r="248" spans="1:8" ht="15">
      <c r="A248" s="13" t="s">
        <v>81</v>
      </c>
      <c r="B248" s="11" t="s">
        <v>47</v>
      </c>
      <c r="C248" s="11" t="s">
        <v>9</v>
      </c>
      <c r="D248" s="15" t="s">
        <v>157</v>
      </c>
      <c r="E248" s="15">
        <v>612</v>
      </c>
      <c r="F248" s="16">
        <v>50</v>
      </c>
      <c r="G248" s="16">
        <v>50</v>
      </c>
      <c r="H248" s="16">
        <v>50</v>
      </c>
    </row>
    <row r="249" spans="1:8" ht="15">
      <c r="A249" s="13" t="s">
        <v>82</v>
      </c>
      <c r="B249" s="11" t="s">
        <v>47</v>
      </c>
      <c r="C249" s="11" t="s">
        <v>9</v>
      </c>
      <c r="D249" s="15" t="s">
        <v>158</v>
      </c>
      <c r="E249" s="15"/>
      <c r="F249" s="16">
        <f>SUM(F250:F254)</f>
        <v>7151.5</v>
      </c>
      <c r="G249" s="16">
        <f>SUM(G250:G254)</f>
        <v>7151.5</v>
      </c>
      <c r="H249" s="16">
        <f>SUM(H250:H254)</f>
        <v>7151.5</v>
      </c>
    </row>
    <row r="250" spans="1:8" ht="15">
      <c r="A250" s="10" t="s">
        <v>106</v>
      </c>
      <c r="B250" s="11" t="s">
        <v>47</v>
      </c>
      <c r="C250" s="11" t="s">
        <v>9</v>
      </c>
      <c r="D250" s="15" t="s">
        <v>158</v>
      </c>
      <c r="E250" s="15">
        <v>111</v>
      </c>
      <c r="F250" s="16">
        <v>5125.2</v>
      </c>
      <c r="G250" s="16">
        <v>5125.2</v>
      </c>
      <c r="H250" s="16">
        <v>5125.2</v>
      </c>
    </row>
    <row r="251" spans="1:8" ht="62.25">
      <c r="A251" s="10" t="s">
        <v>107</v>
      </c>
      <c r="B251" s="11" t="s">
        <v>47</v>
      </c>
      <c r="C251" s="11" t="s">
        <v>9</v>
      </c>
      <c r="D251" s="15" t="s">
        <v>158</v>
      </c>
      <c r="E251" s="15">
        <v>119</v>
      </c>
      <c r="F251" s="16">
        <v>1547.8</v>
      </c>
      <c r="G251" s="16">
        <v>1547.8</v>
      </c>
      <c r="H251" s="16">
        <v>1547.8</v>
      </c>
    </row>
    <row r="252" spans="1:8" ht="30.75">
      <c r="A252" s="13" t="s">
        <v>17</v>
      </c>
      <c r="B252" s="11" t="s">
        <v>47</v>
      </c>
      <c r="C252" s="11" t="s">
        <v>9</v>
      </c>
      <c r="D252" s="15" t="s">
        <v>158</v>
      </c>
      <c r="E252" s="15">
        <v>242</v>
      </c>
      <c r="F252" s="16">
        <v>187</v>
      </c>
      <c r="G252" s="16">
        <v>187</v>
      </c>
      <c r="H252" s="16">
        <v>187</v>
      </c>
    </row>
    <row r="253" spans="1:8" ht="46.5">
      <c r="A253" s="13" t="s">
        <v>19</v>
      </c>
      <c r="B253" s="11" t="s">
        <v>47</v>
      </c>
      <c r="C253" s="11" t="s">
        <v>9</v>
      </c>
      <c r="D253" s="15" t="s">
        <v>158</v>
      </c>
      <c r="E253" s="15">
        <v>244</v>
      </c>
      <c r="F253" s="16">
        <v>291.5</v>
      </c>
      <c r="G253" s="16">
        <v>291.5</v>
      </c>
      <c r="H253" s="16">
        <v>291.5</v>
      </c>
    </row>
    <row r="254" spans="1:8" ht="46.5" hidden="1">
      <c r="A254" s="13" t="s">
        <v>61</v>
      </c>
      <c r="B254" s="11" t="s">
        <v>47</v>
      </c>
      <c r="C254" s="11" t="s">
        <v>9</v>
      </c>
      <c r="D254" s="15" t="s">
        <v>158</v>
      </c>
      <c r="E254" s="15">
        <v>321</v>
      </c>
      <c r="F254" s="16"/>
      <c r="G254" s="16"/>
      <c r="H254" s="16"/>
    </row>
    <row r="255" spans="1:8" ht="46.5">
      <c r="A255" s="13" t="s">
        <v>114</v>
      </c>
      <c r="B255" s="11" t="s">
        <v>47</v>
      </c>
      <c r="C255" s="11" t="s">
        <v>9</v>
      </c>
      <c r="D255" s="15" t="s">
        <v>115</v>
      </c>
      <c r="E255" s="15"/>
      <c r="F255" s="16">
        <f aca="true" t="shared" si="16" ref="F255:H256">SUM(F256)</f>
        <v>150</v>
      </c>
      <c r="G255" s="16">
        <f t="shared" si="16"/>
        <v>0</v>
      </c>
      <c r="H255" s="16">
        <f t="shared" si="16"/>
        <v>0</v>
      </c>
    </row>
    <row r="256" spans="1:8" ht="15">
      <c r="A256" s="13" t="s">
        <v>62</v>
      </c>
      <c r="B256" s="11" t="s">
        <v>47</v>
      </c>
      <c r="C256" s="11" t="s">
        <v>9</v>
      </c>
      <c r="D256" s="15" t="s">
        <v>140</v>
      </c>
      <c r="E256" s="15"/>
      <c r="F256" s="16">
        <f t="shared" si="16"/>
        <v>150</v>
      </c>
      <c r="G256" s="16">
        <f t="shared" si="16"/>
        <v>0</v>
      </c>
      <c r="H256" s="16">
        <f t="shared" si="16"/>
        <v>0</v>
      </c>
    </row>
    <row r="257" spans="1:8" ht="30.75">
      <c r="A257" s="13" t="s">
        <v>159</v>
      </c>
      <c r="B257" s="11" t="s">
        <v>47</v>
      </c>
      <c r="C257" s="11" t="s">
        <v>9</v>
      </c>
      <c r="D257" s="15" t="s">
        <v>160</v>
      </c>
      <c r="E257" s="15"/>
      <c r="F257" s="16">
        <f>SUM(F258:F259)</f>
        <v>150</v>
      </c>
      <c r="G257" s="16">
        <f>SUM(G258:G259)</f>
        <v>0</v>
      </c>
      <c r="H257" s="16">
        <f>SUM(H258:H259)</f>
        <v>0</v>
      </c>
    </row>
    <row r="258" spans="1:8" ht="46.5">
      <c r="A258" s="13" t="s">
        <v>61</v>
      </c>
      <c r="B258" s="11" t="s">
        <v>47</v>
      </c>
      <c r="C258" s="11" t="s">
        <v>9</v>
      </c>
      <c r="D258" s="15" t="s">
        <v>160</v>
      </c>
      <c r="E258" s="15">
        <v>321</v>
      </c>
      <c r="F258" s="16">
        <v>75</v>
      </c>
      <c r="G258" s="16"/>
      <c r="H258" s="16"/>
    </row>
    <row r="259" spans="1:8" ht="64.5" customHeight="1">
      <c r="A259" s="13" t="s">
        <v>46</v>
      </c>
      <c r="B259" s="11" t="s">
        <v>47</v>
      </c>
      <c r="C259" s="11" t="s">
        <v>9</v>
      </c>
      <c r="D259" s="15" t="s">
        <v>160</v>
      </c>
      <c r="E259" s="15">
        <v>611</v>
      </c>
      <c r="F259" s="16">
        <v>75</v>
      </c>
      <c r="G259" s="16"/>
      <c r="H259" s="16"/>
    </row>
    <row r="260" spans="1:8" ht="48" customHeight="1">
      <c r="A260" s="13" t="s">
        <v>228</v>
      </c>
      <c r="B260" s="11" t="s">
        <v>47</v>
      </c>
      <c r="C260" s="11" t="s">
        <v>9</v>
      </c>
      <c r="D260" s="15" t="s">
        <v>209</v>
      </c>
      <c r="E260" s="15"/>
      <c r="F260" s="16">
        <f>SUM(F261,F263)</f>
        <v>16.6</v>
      </c>
      <c r="G260" s="16">
        <f>SUM(G261,G263)</f>
        <v>5362.6</v>
      </c>
      <c r="H260" s="16">
        <f>SUM(H261,H263)</f>
        <v>16.6</v>
      </c>
    </row>
    <row r="261" spans="1:8" ht="63.75" customHeight="1">
      <c r="A261" s="13" t="s">
        <v>229</v>
      </c>
      <c r="B261" s="11" t="s">
        <v>47</v>
      </c>
      <c r="C261" s="11" t="s">
        <v>9</v>
      </c>
      <c r="D261" s="15" t="s">
        <v>230</v>
      </c>
      <c r="E261" s="15"/>
      <c r="F261" s="16">
        <f>SUM(F262)</f>
        <v>0</v>
      </c>
      <c r="G261" s="16">
        <f>SUM(G262)</f>
        <v>5346</v>
      </c>
      <c r="H261" s="16">
        <f>SUM(H262)</f>
        <v>0</v>
      </c>
    </row>
    <row r="262" spans="1:8" ht="48" customHeight="1">
      <c r="A262" s="13" t="s">
        <v>231</v>
      </c>
      <c r="B262" s="11" t="s">
        <v>47</v>
      </c>
      <c r="C262" s="11" t="s">
        <v>9</v>
      </c>
      <c r="D262" s="15" t="s">
        <v>230</v>
      </c>
      <c r="E262" s="15">
        <v>412</v>
      </c>
      <c r="F262" s="16"/>
      <c r="G262" s="16">
        <v>5346</v>
      </c>
      <c r="H262" s="16"/>
    </row>
    <row r="263" spans="1:8" ht="46.5">
      <c r="A263" s="13" t="s">
        <v>182</v>
      </c>
      <c r="B263" s="11" t="s">
        <v>47</v>
      </c>
      <c r="C263" s="11" t="s">
        <v>9</v>
      </c>
      <c r="D263" s="15" t="s">
        <v>232</v>
      </c>
      <c r="E263" s="15"/>
      <c r="F263" s="16">
        <f>SUM(F264)</f>
        <v>16.6</v>
      </c>
      <c r="G263" s="16">
        <f>SUM(G264)</f>
        <v>16.6</v>
      </c>
      <c r="H263" s="16">
        <f>SUM(H264)</f>
        <v>16.6</v>
      </c>
    </row>
    <row r="264" spans="1:8" ht="46.5">
      <c r="A264" s="13" t="s">
        <v>19</v>
      </c>
      <c r="B264" s="11" t="s">
        <v>47</v>
      </c>
      <c r="C264" s="11" t="s">
        <v>9</v>
      </c>
      <c r="D264" s="15" t="s">
        <v>232</v>
      </c>
      <c r="E264" s="15">
        <v>244</v>
      </c>
      <c r="F264" s="16">
        <v>16.6</v>
      </c>
      <c r="G264" s="16">
        <v>16.6</v>
      </c>
      <c r="H264" s="16">
        <v>16.6</v>
      </c>
    </row>
    <row r="265" spans="1:8" ht="30.75">
      <c r="A265" s="13" t="s">
        <v>83</v>
      </c>
      <c r="B265" s="11" t="s">
        <v>47</v>
      </c>
      <c r="C265" s="11" t="s">
        <v>14</v>
      </c>
      <c r="D265" s="15"/>
      <c r="E265" s="15"/>
      <c r="F265" s="16">
        <f>SUM(F266)</f>
        <v>2189.3999999999996</v>
      </c>
      <c r="G265" s="16">
        <f>SUM(G266)</f>
        <v>2189.3999999999996</v>
      </c>
      <c r="H265" s="16">
        <f>SUM(H266)</f>
        <v>2189.3999999999996</v>
      </c>
    </row>
    <row r="266" spans="1:8" ht="30.75">
      <c r="A266" s="10" t="s">
        <v>35</v>
      </c>
      <c r="B266" s="11" t="s">
        <v>47</v>
      </c>
      <c r="C266" s="11" t="s">
        <v>14</v>
      </c>
      <c r="D266" s="15" t="s">
        <v>95</v>
      </c>
      <c r="E266" s="15"/>
      <c r="F266" s="16">
        <f>SUM(F267,F270)</f>
        <v>2189.3999999999996</v>
      </c>
      <c r="G266" s="16">
        <f>SUM(G267,G270)</f>
        <v>2189.3999999999996</v>
      </c>
      <c r="H266" s="16">
        <f>SUM(H267,H270)</f>
        <v>2189.3999999999996</v>
      </c>
    </row>
    <row r="267" spans="1:8" ht="30.75">
      <c r="A267" s="13" t="s">
        <v>96</v>
      </c>
      <c r="B267" s="11" t="s">
        <v>47</v>
      </c>
      <c r="C267" s="11" t="s">
        <v>14</v>
      </c>
      <c r="D267" s="15" t="s">
        <v>97</v>
      </c>
      <c r="E267" s="15"/>
      <c r="F267" s="16">
        <f>SUM(F268:F269)</f>
        <v>777.3</v>
      </c>
      <c r="G267" s="16">
        <f>SUM(G268:G269)</f>
        <v>777.3</v>
      </c>
      <c r="H267" s="16">
        <f>SUM(H268:H269)</f>
        <v>777.3</v>
      </c>
    </row>
    <row r="268" spans="1:8" ht="30.75">
      <c r="A268" s="10" t="s">
        <v>98</v>
      </c>
      <c r="B268" s="11" t="s">
        <v>47</v>
      </c>
      <c r="C268" s="11" t="s">
        <v>14</v>
      </c>
      <c r="D268" s="15" t="s">
        <v>97</v>
      </c>
      <c r="E268" s="15">
        <v>121</v>
      </c>
      <c r="F268" s="16">
        <v>597</v>
      </c>
      <c r="G268" s="16">
        <v>597</v>
      </c>
      <c r="H268" s="16">
        <v>597</v>
      </c>
    </row>
    <row r="269" spans="1:8" ht="62.25">
      <c r="A269" s="10" t="s">
        <v>99</v>
      </c>
      <c r="B269" s="11" t="s">
        <v>47</v>
      </c>
      <c r="C269" s="11" t="s">
        <v>14</v>
      </c>
      <c r="D269" s="15" t="s">
        <v>97</v>
      </c>
      <c r="E269" s="15">
        <v>129</v>
      </c>
      <c r="F269" s="16">
        <v>180.3</v>
      </c>
      <c r="G269" s="16">
        <v>180.3</v>
      </c>
      <c r="H269" s="16">
        <v>180.3</v>
      </c>
    </row>
    <row r="270" spans="1:8" ht="79.5" customHeight="1">
      <c r="A270" s="13" t="s">
        <v>84</v>
      </c>
      <c r="B270" s="11" t="s">
        <v>47</v>
      </c>
      <c r="C270" s="11" t="s">
        <v>14</v>
      </c>
      <c r="D270" s="15" t="s">
        <v>161</v>
      </c>
      <c r="E270" s="15"/>
      <c r="F270" s="16">
        <f>SUM(F271:F276)</f>
        <v>1412.1</v>
      </c>
      <c r="G270" s="16">
        <f>SUM(G271:G276)</f>
        <v>1412.1</v>
      </c>
      <c r="H270" s="16">
        <f>SUM(H271:H276)</f>
        <v>1412.1</v>
      </c>
    </row>
    <row r="271" spans="1:8" ht="15">
      <c r="A271" s="10" t="s">
        <v>106</v>
      </c>
      <c r="B271" s="11" t="s">
        <v>47</v>
      </c>
      <c r="C271" s="11" t="s">
        <v>14</v>
      </c>
      <c r="D271" s="15" t="s">
        <v>161</v>
      </c>
      <c r="E271" s="15">
        <v>111</v>
      </c>
      <c r="F271" s="16">
        <v>1022.5</v>
      </c>
      <c r="G271" s="16">
        <v>1022.5</v>
      </c>
      <c r="H271" s="16">
        <v>1022.5</v>
      </c>
    </row>
    <row r="272" spans="1:8" ht="62.25">
      <c r="A272" s="10" t="s">
        <v>107</v>
      </c>
      <c r="B272" s="11" t="s">
        <v>47</v>
      </c>
      <c r="C272" s="11" t="s">
        <v>14</v>
      </c>
      <c r="D272" s="15" t="s">
        <v>161</v>
      </c>
      <c r="E272" s="15">
        <v>119</v>
      </c>
      <c r="F272" s="16">
        <v>308.8</v>
      </c>
      <c r="G272" s="16">
        <v>308.8</v>
      </c>
      <c r="H272" s="16">
        <v>308.8</v>
      </c>
    </row>
    <row r="273" spans="1:8" ht="30.75">
      <c r="A273" s="13" t="s">
        <v>17</v>
      </c>
      <c r="B273" s="11" t="s">
        <v>47</v>
      </c>
      <c r="C273" s="11" t="s">
        <v>14</v>
      </c>
      <c r="D273" s="15" t="s">
        <v>161</v>
      </c>
      <c r="E273" s="15">
        <v>242</v>
      </c>
      <c r="F273" s="16">
        <v>30</v>
      </c>
      <c r="G273" s="16">
        <v>30</v>
      </c>
      <c r="H273" s="16">
        <v>30</v>
      </c>
    </row>
    <row r="274" spans="1:8" ht="46.5">
      <c r="A274" s="13" t="s">
        <v>19</v>
      </c>
      <c r="B274" s="11" t="s">
        <v>47</v>
      </c>
      <c r="C274" s="11" t="s">
        <v>14</v>
      </c>
      <c r="D274" s="15" t="s">
        <v>161</v>
      </c>
      <c r="E274" s="15">
        <v>244</v>
      </c>
      <c r="F274" s="16">
        <v>30.8</v>
      </c>
      <c r="G274" s="16">
        <v>30.8</v>
      </c>
      <c r="H274" s="16">
        <v>30.8</v>
      </c>
    </row>
    <row r="275" spans="1:8" ht="15">
      <c r="A275" s="13" t="s">
        <v>21</v>
      </c>
      <c r="B275" s="11" t="s">
        <v>47</v>
      </c>
      <c r="C275" s="11" t="s">
        <v>14</v>
      </c>
      <c r="D275" s="15" t="s">
        <v>161</v>
      </c>
      <c r="E275" s="15">
        <v>852</v>
      </c>
      <c r="F275" s="16">
        <v>5</v>
      </c>
      <c r="G275" s="16">
        <v>5</v>
      </c>
      <c r="H275" s="16">
        <v>5</v>
      </c>
    </row>
    <row r="276" spans="1:8" ht="15">
      <c r="A276" s="13" t="s">
        <v>198</v>
      </c>
      <c r="B276" s="11" t="s">
        <v>47</v>
      </c>
      <c r="C276" s="11" t="s">
        <v>14</v>
      </c>
      <c r="D276" s="15" t="s">
        <v>161</v>
      </c>
      <c r="E276" s="15">
        <v>853</v>
      </c>
      <c r="F276" s="16">
        <v>15</v>
      </c>
      <c r="G276" s="16">
        <v>15</v>
      </c>
      <c r="H276" s="16">
        <v>15</v>
      </c>
    </row>
    <row r="277" spans="1:8" ht="15">
      <c r="A277" s="13" t="s">
        <v>54</v>
      </c>
      <c r="B277" s="11" t="s">
        <v>55</v>
      </c>
      <c r="C277" s="11"/>
      <c r="D277" s="15"/>
      <c r="E277" s="15"/>
      <c r="F277" s="16">
        <f>SUM(F278,F283,F329,F346)</f>
        <v>20990.5</v>
      </c>
      <c r="G277" s="16">
        <f>SUM(G278,G283,G329,G346)</f>
        <v>21747.1</v>
      </c>
      <c r="H277" s="16">
        <f>SUM(H278,H283,H329,H346)</f>
        <v>23983.300000000003</v>
      </c>
    </row>
    <row r="278" spans="1:8" ht="15">
      <c r="A278" s="13" t="s">
        <v>56</v>
      </c>
      <c r="B278" s="11" t="s">
        <v>55</v>
      </c>
      <c r="C278" s="11" t="s">
        <v>9</v>
      </c>
      <c r="D278" s="15"/>
      <c r="E278" s="15"/>
      <c r="F278" s="16">
        <f aca="true" t="shared" si="17" ref="F278:H281">SUM(F279)</f>
        <v>1700</v>
      </c>
      <c r="G278" s="16">
        <f t="shared" si="17"/>
        <v>1850</v>
      </c>
      <c r="H278" s="16">
        <f t="shared" si="17"/>
        <v>1850</v>
      </c>
    </row>
    <row r="279" spans="1:8" ht="46.5">
      <c r="A279" s="13" t="s">
        <v>114</v>
      </c>
      <c r="B279" s="11" t="s">
        <v>55</v>
      </c>
      <c r="C279" s="11" t="s">
        <v>9</v>
      </c>
      <c r="D279" s="15" t="s">
        <v>115</v>
      </c>
      <c r="E279" s="15"/>
      <c r="F279" s="16">
        <f t="shared" si="17"/>
        <v>1700</v>
      </c>
      <c r="G279" s="16">
        <f t="shared" si="17"/>
        <v>1850</v>
      </c>
      <c r="H279" s="16">
        <f t="shared" si="17"/>
        <v>1850</v>
      </c>
    </row>
    <row r="280" spans="1:8" ht="30.75">
      <c r="A280" s="13" t="s">
        <v>36</v>
      </c>
      <c r="B280" s="11" t="s">
        <v>55</v>
      </c>
      <c r="C280" s="11" t="s">
        <v>9</v>
      </c>
      <c r="D280" s="15" t="s">
        <v>116</v>
      </c>
      <c r="E280" s="15"/>
      <c r="F280" s="16">
        <f t="shared" si="17"/>
        <v>1700</v>
      </c>
      <c r="G280" s="16">
        <f t="shared" si="17"/>
        <v>1850</v>
      </c>
      <c r="H280" s="16">
        <f t="shared" si="17"/>
        <v>1850</v>
      </c>
    </row>
    <row r="281" spans="1:8" ht="15">
      <c r="A281" s="13" t="s">
        <v>129</v>
      </c>
      <c r="B281" s="11" t="s">
        <v>55</v>
      </c>
      <c r="C281" s="11" t="s">
        <v>9</v>
      </c>
      <c r="D281" s="15" t="s">
        <v>130</v>
      </c>
      <c r="E281" s="15"/>
      <c r="F281" s="16">
        <f t="shared" si="17"/>
        <v>1700</v>
      </c>
      <c r="G281" s="16">
        <f t="shared" si="17"/>
        <v>1850</v>
      </c>
      <c r="H281" s="16">
        <f t="shared" si="17"/>
        <v>1850</v>
      </c>
    </row>
    <row r="282" spans="1:8" ht="15">
      <c r="A282" s="13" t="s">
        <v>57</v>
      </c>
      <c r="B282" s="11" t="s">
        <v>55</v>
      </c>
      <c r="C282" s="11" t="s">
        <v>9</v>
      </c>
      <c r="D282" s="15" t="s">
        <v>130</v>
      </c>
      <c r="E282" s="15">
        <v>312</v>
      </c>
      <c r="F282" s="16">
        <v>1700</v>
      </c>
      <c r="G282" s="16">
        <v>1850</v>
      </c>
      <c r="H282" s="16">
        <v>1850</v>
      </c>
    </row>
    <row r="283" spans="1:8" ht="15">
      <c r="A283" s="13" t="s">
        <v>58</v>
      </c>
      <c r="B283" s="11" t="s">
        <v>55</v>
      </c>
      <c r="C283" s="11" t="s">
        <v>11</v>
      </c>
      <c r="D283" s="15"/>
      <c r="E283" s="15"/>
      <c r="F283" s="16">
        <f>SUM(F284,F289,F309,F318,F323,F326)</f>
        <v>5284.5</v>
      </c>
      <c r="G283" s="16">
        <f>SUM(G284,G289,G309,G318,G323,G326)</f>
        <v>5460.4</v>
      </c>
      <c r="H283" s="16">
        <f>SUM(H284,H289,H309,H318,H323,H326)</f>
        <v>7254.5</v>
      </c>
    </row>
    <row r="284" spans="1:8" ht="78">
      <c r="A284" s="13" t="s">
        <v>174</v>
      </c>
      <c r="B284" s="11" t="s">
        <v>55</v>
      </c>
      <c r="C284" s="11" t="s">
        <v>11</v>
      </c>
      <c r="D284" s="15" t="s">
        <v>175</v>
      </c>
      <c r="E284" s="15"/>
      <c r="F284" s="16">
        <f>SUM(F285,F287)</f>
        <v>2094</v>
      </c>
      <c r="G284" s="16">
        <f>SUM(G285,G287)</f>
        <v>2094</v>
      </c>
      <c r="H284" s="16">
        <f>SUM(H285,H287)</f>
        <v>3050</v>
      </c>
    </row>
    <row r="285" spans="1:8" ht="93">
      <c r="A285" s="13" t="s">
        <v>176</v>
      </c>
      <c r="B285" s="11" t="s">
        <v>55</v>
      </c>
      <c r="C285" s="11" t="s">
        <v>11</v>
      </c>
      <c r="D285" s="15" t="s">
        <v>177</v>
      </c>
      <c r="E285" s="15"/>
      <c r="F285" s="16">
        <f>SUM(F286)</f>
        <v>25</v>
      </c>
      <c r="G285" s="16">
        <f>SUM(G286)</f>
        <v>25</v>
      </c>
      <c r="H285" s="16">
        <f>SUM(H286)</f>
        <v>25</v>
      </c>
    </row>
    <row r="286" spans="1:8" ht="15">
      <c r="A286" s="13" t="s">
        <v>59</v>
      </c>
      <c r="B286" s="11" t="s">
        <v>55</v>
      </c>
      <c r="C286" s="11" t="s">
        <v>11</v>
      </c>
      <c r="D286" s="15" t="s">
        <v>177</v>
      </c>
      <c r="E286" s="15">
        <v>322</v>
      </c>
      <c r="F286" s="16">
        <v>25</v>
      </c>
      <c r="G286" s="16">
        <v>25</v>
      </c>
      <c r="H286" s="16">
        <v>25</v>
      </c>
    </row>
    <row r="287" spans="1:8" ht="93">
      <c r="A287" s="13" t="s">
        <v>178</v>
      </c>
      <c r="B287" s="11" t="s">
        <v>55</v>
      </c>
      <c r="C287" s="11" t="s">
        <v>11</v>
      </c>
      <c r="D287" s="15" t="s">
        <v>179</v>
      </c>
      <c r="E287" s="15"/>
      <c r="F287" s="16">
        <f>SUM(F288)</f>
        <v>2069</v>
      </c>
      <c r="G287" s="16">
        <f>SUM(G288)</f>
        <v>2069</v>
      </c>
      <c r="H287" s="16">
        <f>SUM(H288)</f>
        <v>3025</v>
      </c>
    </row>
    <row r="288" spans="1:8" ht="15">
      <c r="A288" s="13" t="s">
        <v>59</v>
      </c>
      <c r="B288" s="11" t="s">
        <v>55</v>
      </c>
      <c r="C288" s="11" t="s">
        <v>11</v>
      </c>
      <c r="D288" s="15" t="s">
        <v>179</v>
      </c>
      <c r="E288" s="15">
        <v>322</v>
      </c>
      <c r="F288" s="16">
        <f>2044+25</f>
        <v>2069</v>
      </c>
      <c r="G288" s="16">
        <f>2044+25</f>
        <v>2069</v>
      </c>
      <c r="H288" s="16">
        <f>3000+25</f>
        <v>3025</v>
      </c>
    </row>
    <row r="289" spans="1:8" ht="46.5">
      <c r="A289" s="13" t="s">
        <v>114</v>
      </c>
      <c r="B289" s="11" t="s">
        <v>55</v>
      </c>
      <c r="C289" s="11" t="s">
        <v>11</v>
      </c>
      <c r="D289" s="15" t="s">
        <v>115</v>
      </c>
      <c r="E289" s="15"/>
      <c r="F289" s="16">
        <f>SUM(F290,F299,F304)</f>
        <v>971</v>
      </c>
      <c r="G289" s="16">
        <f>SUM(G290,G299,G304)</f>
        <v>1011</v>
      </c>
      <c r="H289" s="16">
        <f>SUM(H290,H299,H304)</f>
        <v>1021</v>
      </c>
    </row>
    <row r="290" spans="1:8" ht="30.75">
      <c r="A290" s="13" t="s">
        <v>60</v>
      </c>
      <c r="B290" s="11" t="s">
        <v>55</v>
      </c>
      <c r="C290" s="11" t="s">
        <v>11</v>
      </c>
      <c r="D290" s="15" t="s">
        <v>131</v>
      </c>
      <c r="E290" s="15"/>
      <c r="F290" s="16">
        <f>SUM(F291,F293,F295,F297)</f>
        <v>201</v>
      </c>
      <c r="G290" s="16">
        <f>SUM(G291,G293,G295,G297)</f>
        <v>201</v>
      </c>
      <c r="H290" s="16">
        <f>SUM(H291,H293,H295,H297)</f>
        <v>201</v>
      </c>
    </row>
    <row r="291" spans="1:8" ht="30.75">
      <c r="A291" s="13" t="s">
        <v>132</v>
      </c>
      <c r="B291" s="11" t="s">
        <v>55</v>
      </c>
      <c r="C291" s="11" t="s">
        <v>11</v>
      </c>
      <c r="D291" s="15" t="s">
        <v>133</v>
      </c>
      <c r="E291" s="15"/>
      <c r="F291" s="16">
        <f>SUM(F292)</f>
        <v>71</v>
      </c>
      <c r="G291" s="16">
        <f>SUM(G292)</f>
        <v>71</v>
      </c>
      <c r="H291" s="16">
        <f>SUM(H292)</f>
        <v>71</v>
      </c>
    </row>
    <row r="292" spans="1:8" ht="46.5">
      <c r="A292" s="13" t="s">
        <v>61</v>
      </c>
      <c r="B292" s="11" t="s">
        <v>55</v>
      </c>
      <c r="C292" s="11" t="s">
        <v>11</v>
      </c>
      <c r="D292" s="15" t="s">
        <v>133</v>
      </c>
      <c r="E292" s="15">
        <v>321</v>
      </c>
      <c r="F292" s="16">
        <v>71</v>
      </c>
      <c r="G292" s="16">
        <v>71</v>
      </c>
      <c r="H292" s="16">
        <v>71</v>
      </c>
    </row>
    <row r="293" spans="1:8" ht="15">
      <c r="A293" s="13" t="s">
        <v>134</v>
      </c>
      <c r="B293" s="11" t="s">
        <v>55</v>
      </c>
      <c r="C293" s="11" t="s">
        <v>11</v>
      </c>
      <c r="D293" s="15" t="s">
        <v>135</v>
      </c>
      <c r="E293" s="15"/>
      <c r="F293" s="16">
        <f>SUM(F294)</f>
        <v>35</v>
      </c>
      <c r="G293" s="16">
        <f>SUM(G294)</f>
        <v>35</v>
      </c>
      <c r="H293" s="16">
        <f>SUM(H294)</f>
        <v>35</v>
      </c>
    </row>
    <row r="294" spans="1:8" ht="46.5">
      <c r="A294" s="13" t="s">
        <v>61</v>
      </c>
      <c r="B294" s="11" t="s">
        <v>55</v>
      </c>
      <c r="C294" s="11" t="s">
        <v>11</v>
      </c>
      <c r="D294" s="15" t="s">
        <v>135</v>
      </c>
      <c r="E294" s="15">
        <v>321</v>
      </c>
      <c r="F294" s="16">
        <v>35</v>
      </c>
      <c r="G294" s="16">
        <v>35</v>
      </c>
      <c r="H294" s="16">
        <v>35</v>
      </c>
    </row>
    <row r="295" spans="1:8" ht="15">
      <c r="A295" s="13" t="s">
        <v>136</v>
      </c>
      <c r="B295" s="11" t="s">
        <v>55</v>
      </c>
      <c r="C295" s="11" t="s">
        <v>11</v>
      </c>
      <c r="D295" s="15" t="s">
        <v>137</v>
      </c>
      <c r="E295" s="15"/>
      <c r="F295" s="16">
        <f>SUM(F296)</f>
        <v>35</v>
      </c>
      <c r="G295" s="16">
        <f>SUM(G296)</f>
        <v>35</v>
      </c>
      <c r="H295" s="16">
        <f>SUM(H296)</f>
        <v>35</v>
      </c>
    </row>
    <row r="296" spans="1:8" ht="46.5">
      <c r="A296" s="13" t="s">
        <v>19</v>
      </c>
      <c r="B296" s="11" t="s">
        <v>55</v>
      </c>
      <c r="C296" s="11" t="s">
        <v>11</v>
      </c>
      <c r="D296" s="15" t="s">
        <v>137</v>
      </c>
      <c r="E296" s="15">
        <v>244</v>
      </c>
      <c r="F296" s="16">
        <v>35</v>
      </c>
      <c r="G296" s="16">
        <v>35</v>
      </c>
      <c r="H296" s="16">
        <v>35</v>
      </c>
    </row>
    <row r="297" spans="1:8" ht="30.75">
      <c r="A297" s="13" t="s">
        <v>138</v>
      </c>
      <c r="B297" s="11" t="s">
        <v>55</v>
      </c>
      <c r="C297" s="11" t="s">
        <v>11</v>
      </c>
      <c r="D297" s="15" t="s">
        <v>139</v>
      </c>
      <c r="E297" s="15"/>
      <c r="F297" s="16">
        <f>SUM(F298)</f>
        <v>60</v>
      </c>
      <c r="G297" s="16">
        <f>SUM(G298)</f>
        <v>60</v>
      </c>
      <c r="H297" s="16">
        <f>SUM(H298)</f>
        <v>60</v>
      </c>
    </row>
    <row r="298" spans="1:8" ht="46.5">
      <c r="A298" s="13" t="s">
        <v>19</v>
      </c>
      <c r="B298" s="11" t="s">
        <v>55</v>
      </c>
      <c r="C298" s="11" t="s">
        <v>11</v>
      </c>
      <c r="D298" s="15" t="s">
        <v>139</v>
      </c>
      <c r="E298" s="15">
        <v>244</v>
      </c>
      <c r="F298" s="16">
        <v>60</v>
      </c>
      <c r="G298" s="16">
        <v>60</v>
      </c>
      <c r="H298" s="16">
        <v>60</v>
      </c>
    </row>
    <row r="299" spans="1:8" ht="15">
      <c r="A299" s="13" t="s">
        <v>62</v>
      </c>
      <c r="B299" s="11" t="s">
        <v>55</v>
      </c>
      <c r="C299" s="11" t="s">
        <v>11</v>
      </c>
      <c r="D299" s="15" t="s">
        <v>140</v>
      </c>
      <c r="E299" s="15"/>
      <c r="F299" s="16">
        <f>SUM(F300,F302)</f>
        <v>576</v>
      </c>
      <c r="G299" s="16">
        <f>SUM(G300,G302)</f>
        <v>576</v>
      </c>
      <c r="H299" s="16">
        <f>SUM(H300,H302)</f>
        <v>576</v>
      </c>
    </row>
    <row r="300" spans="1:8" ht="30.75">
      <c r="A300" s="13" t="s">
        <v>141</v>
      </c>
      <c r="B300" s="11" t="s">
        <v>55</v>
      </c>
      <c r="C300" s="11" t="s">
        <v>11</v>
      </c>
      <c r="D300" s="15" t="s">
        <v>142</v>
      </c>
      <c r="E300" s="15"/>
      <c r="F300" s="16">
        <f>SUM(F301)</f>
        <v>150</v>
      </c>
      <c r="G300" s="16">
        <f>SUM(G301)</f>
        <v>150</v>
      </c>
      <c r="H300" s="16">
        <f>SUM(H301)</f>
        <v>150</v>
      </c>
    </row>
    <row r="301" spans="1:8" ht="46.5">
      <c r="A301" s="13" t="s">
        <v>63</v>
      </c>
      <c r="B301" s="11" t="s">
        <v>55</v>
      </c>
      <c r="C301" s="11" t="s">
        <v>11</v>
      </c>
      <c r="D301" s="15" t="s">
        <v>142</v>
      </c>
      <c r="E301" s="15">
        <v>313</v>
      </c>
      <c r="F301" s="16">
        <v>150</v>
      </c>
      <c r="G301" s="16">
        <v>150</v>
      </c>
      <c r="H301" s="16">
        <v>150</v>
      </c>
    </row>
    <row r="302" spans="1:8" ht="30.75" customHeight="1">
      <c r="A302" s="13" t="s">
        <v>143</v>
      </c>
      <c r="B302" s="11" t="s">
        <v>55</v>
      </c>
      <c r="C302" s="11" t="s">
        <v>11</v>
      </c>
      <c r="D302" s="15" t="s">
        <v>144</v>
      </c>
      <c r="E302" s="15"/>
      <c r="F302" s="16">
        <f>SUM(F303)</f>
        <v>426</v>
      </c>
      <c r="G302" s="16">
        <f>SUM(G303)</f>
        <v>426</v>
      </c>
      <c r="H302" s="16">
        <f>SUM(H303)</f>
        <v>426</v>
      </c>
    </row>
    <row r="303" spans="1:8" ht="46.5">
      <c r="A303" s="13" t="s">
        <v>63</v>
      </c>
      <c r="B303" s="11" t="s">
        <v>55</v>
      </c>
      <c r="C303" s="11" t="s">
        <v>11</v>
      </c>
      <c r="D303" s="15" t="s">
        <v>144</v>
      </c>
      <c r="E303" s="15">
        <v>313</v>
      </c>
      <c r="F303" s="16">
        <v>426</v>
      </c>
      <c r="G303" s="16">
        <v>426</v>
      </c>
      <c r="H303" s="16">
        <v>426</v>
      </c>
    </row>
    <row r="304" spans="1:8" ht="30.75">
      <c r="A304" s="13" t="s">
        <v>36</v>
      </c>
      <c r="B304" s="11" t="s">
        <v>55</v>
      </c>
      <c r="C304" s="11" t="s">
        <v>11</v>
      </c>
      <c r="D304" s="15" t="s">
        <v>116</v>
      </c>
      <c r="E304" s="15"/>
      <c r="F304" s="16">
        <f>SUM(F305,F307)</f>
        <v>194</v>
      </c>
      <c r="G304" s="16">
        <f>SUM(G305,G307)</f>
        <v>234</v>
      </c>
      <c r="H304" s="16">
        <f>SUM(H305,H307)</f>
        <v>244</v>
      </c>
    </row>
    <row r="305" spans="1:8" ht="30.75">
      <c r="A305" s="13" t="s">
        <v>164</v>
      </c>
      <c r="B305" s="11" t="s">
        <v>55</v>
      </c>
      <c r="C305" s="11" t="s">
        <v>11</v>
      </c>
      <c r="D305" s="15" t="s">
        <v>145</v>
      </c>
      <c r="E305" s="15"/>
      <c r="F305" s="16">
        <f>SUM(F306)</f>
        <v>144</v>
      </c>
      <c r="G305" s="16">
        <f>SUM(G306)</f>
        <v>144</v>
      </c>
      <c r="H305" s="16">
        <f>SUM(H306)</f>
        <v>144</v>
      </c>
    </row>
    <row r="306" spans="1:8" ht="46.5">
      <c r="A306" s="13" t="s">
        <v>63</v>
      </c>
      <c r="B306" s="11" t="s">
        <v>55</v>
      </c>
      <c r="C306" s="11" t="s">
        <v>11</v>
      </c>
      <c r="D306" s="15" t="s">
        <v>145</v>
      </c>
      <c r="E306" s="15">
        <v>313</v>
      </c>
      <c r="F306" s="16">
        <v>144</v>
      </c>
      <c r="G306" s="16">
        <v>144</v>
      </c>
      <c r="H306" s="16">
        <v>144</v>
      </c>
    </row>
    <row r="307" spans="1:8" ht="30.75">
      <c r="A307" s="13" t="s">
        <v>146</v>
      </c>
      <c r="B307" s="11" t="s">
        <v>55</v>
      </c>
      <c r="C307" s="11" t="s">
        <v>11</v>
      </c>
      <c r="D307" s="15" t="s">
        <v>147</v>
      </c>
      <c r="E307" s="15"/>
      <c r="F307" s="16">
        <f>SUM(F308)</f>
        <v>50</v>
      </c>
      <c r="G307" s="16">
        <f>SUM(G308)</f>
        <v>90</v>
      </c>
      <c r="H307" s="16">
        <f>SUM(H308)</f>
        <v>100</v>
      </c>
    </row>
    <row r="308" spans="1:8" ht="46.5">
      <c r="A308" s="13" t="s">
        <v>19</v>
      </c>
      <c r="B308" s="11" t="s">
        <v>55</v>
      </c>
      <c r="C308" s="11" t="s">
        <v>11</v>
      </c>
      <c r="D308" s="15" t="s">
        <v>147</v>
      </c>
      <c r="E308" s="15">
        <v>244</v>
      </c>
      <c r="F308" s="16">
        <v>50</v>
      </c>
      <c r="G308" s="16">
        <v>90</v>
      </c>
      <c r="H308" s="16">
        <v>100</v>
      </c>
    </row>
    <row r="309" spans="1:8" s="30" customFormat="1" ht="62.25">
      <c r="A309" s="26" t="s">
        <v>239</v>
      </c>
      <c r="B309" s="27" t="s">
        <v>55</v>
      </c>
      <c r="C309" s="27" t="s">
        <v>11</v>
      </c>
      <c r="D309" s="27" t="s">
        <v>240</v>
      </c>
      <c r="E309" s="27"/>
      <c r="F309" s="29">
        <f>SUM(F310,F312,F315)</f>
        <v>1777.3000000000002</v>
      </c>
      <c r="G309" s="29">
        <f>SUM(G310,G312,G315)</f>
        <v>1997.4</v>
      </c>
      <c r="H309" s="29">
        <f>SUM(H310,H312,H315)</f>
        <v>2825.5</v>
      </c>
    </row>
    <row r="310" spans="1:8" s="30" customFormat="1" ht="46.5">
      <c r="A310" s="26" t="s">
        <v>295</v>
      </c>
      <c r="B310" s="27" t="s">
        <v>55</v>
      </c>
      <c r="C310" s="27" t="s">
        <v>11</v>
      </c>
      <c r="D310" s="27" t="s">
        <v>276</v>
      </c>
      <c r="E310" s="27"/>
      <c r="F310" s="29">
        <f>SUM(F311)</f>
        <v>47.7</v>
      </c>
      <c r="G310" s="29">
        <f>SUM(G311)</f>
        <v>49.7</v>
      </c>
      <c r="H310" s="29">
        <f>SUM(H311)</f>
        <v>51.7</v>
      </c>
    </row>
    <row r="311" spans="1:8" s="30" customFormat="1" ht="46.5">
      <c r="A311" s="26" t="s">
        <v>61</v>
      </c>
      <c r="B311" s="27" t="s">
        <v>55</v>
      </c>
      <c r="C311" s="27" t="s">
        <v>11</v>
      </c>
      <c r="D311" s="27" t="s">
        <v>276</v>
      </c>
      <c r="E311" s="27" t="s">
        <v>277</v>
      </c>
      <c r="F311" s="29">
        <v>47.7</v>
      </c>
      <c r="G311" s="29">
        <v>49.7</v>
      </c>
      <c r="H311" s="29">
        <v>51.7</v>
      </c>
    </row>
    <row r="312" spans="1:8" s="30" customFormat="1" ht="93">
      <c r="A312" s="26" t="s">
        <v>304</v>
      </c>
      <c r="B312" s="27" t="s">
        <v>55</v>
      </c>
      <c r="C312" s="27" t="s">
        <v>11</v>
      </c>
      <c r="D312" s="27" t="s">
        <v>278</v>
      </c>
      <c r="E312" s="27"/>
      <c r="F312" s="29">
        <f>SUM(F313:F314)</f>
        <v>1479.4</v>
      </c>
      <c r="G312" s="29">
        <f>SUM(G313:G314)</f>
        <v>1947.7</v>
      </c>
      <c r="H312" s="29">
        <f>SUM(H313:H314)</f>
        <v>2773.8</v>
      </c>
    </row>
    <row r="313" spans="1:8" s="30" customFormat="1" ht="46.5">
      <c r="A313" s="26" t="s">
        <v>19</v>
      </c>
      <c r="B313" s="27" t="s">
        <v>55</v>
      </c>
      <c r="C313" s="27" t="s">
        <v>11</v>
      </c>
      <c r="D313" s="27" t="s">
        <v>278</v>
      </c>
      <c r="E313" s="27" t="s">
        <v>20</v>
      </c>
      <c r="F313" s="29">
        <v>7.4</v>
      </c>
      <c r="G313" s="29">
        <v>7.4</v>
      </c>
      <c r="H313" s="29">
        <v>7.4</v>
      </c>
    </row>
    <row r="314" spans="1:8" s="30" customFormat="1" ht="46.5">
      <c r="A314" s="26" t="s">
        <v>61</v>
      </c>
      <c r="B314" s="27" t="s">
        <v>55</v>
      </c>
      <c r="C314" s="27" t="s">
        <v>11</v>
      </c>
      <c r="D314" s="27" t="s">
        <v>278</v>
      </c>
      <c r="E314" s="27" t="s">
        <v>277</v>
      </c>
      <c r="F314" s="29">
        <v>1472</v>
      </c>
      <c r="G314" s="29">
        <f>1472+468.3</f>
        <v>1940.3</v>
      </c>
      <c r="H314" s="29">
        <f>1472+468.3+826.1</f>
        <v>2766.4</v>
      </c>
    </row>
    <row r="315" spans="1:8" s="30" customFormat="1" ht="15">
      <c r="A315" s="26" t="s">
        <v>279</v>
      </c>
      <c r="B315" s="27" t="s">
        <v>55</v>
      </c>
      <c r="C315" s="27" t="s">
        <v>11</v>
      </c>
      <c r="D315" s="27" t="s">
        <v>280</v>
      </c>
      <c r="E315" s="27"/>
      <c r="F315" s="29">
        <f>SUM(F316:F317)</f>
        <v>250.20000000000002</v>
      </c>
      <c r="G315" s="29">
        <f>SUM(G316:G317)</f>
        <v>0</v>
      </c>
      <c r="H315" s="29">
        <f>SUM(H316:H317)</f>
        <v>0</v>
      </c>
    </row>
    <row r="316" spans="1:8" s="30" customFormat="1" ht="30.75">
      <c r="A316" s="26" t="s">
        <v>242</v>
      </c>
      <c r="B316" s="27" t="s">
        <v>55</v>
      </c>
      <c r="C316" s="27" t="s">
        <v>11</v>
      </c>
      <c r="D316" s="27" t="s">
        <v>280</v>
      </c>
      <c r="E316" s="27" t="s">
        <v>34</v>
      </c>
      <c r="F316" s="29">
        <v>233.4</v>
      </c>
      <c r="G316" s="29"/>
      <c r="H316" s="29"/>
    </row>
    <row r="317" spans="1:8" s="30" customFormat="1" ht="46.5">
      <c r="A317" s="26" t="s">
        <v>61</v>
      </c>
      <c r="B317" s="27" t="s">
        <v>55</v>
      </c>
      <c r="C317" s="27" t="s">
        <v>11</v>
      </c>
      <c r="D317" s="27" t="s">
        <v>280</v>
      </c>
      <c r="E317" s="27" t="s">
        <v>277</v>
      </c>
      <c r="F317" s="29">
        <v>16.8</v>
      </c>
      <c r="G317" s="29"/>
      <c r="H317" s="29"/>
    </row>
    <row r="318" spans="1:8" ht="78">
      <c r="A318" s="13" t="s">
        <v>208</v>
      </c>
      <c r="B318" s="11" t="s">
        <v>55</v>
      </c>
      <c r="C318" s="11" t="s">
        <v>11</v>
      </c>
      <c r="D318" s="15" t="s">
        <v>209</v>
      </c>
      <c r="E318" s="15"/>
      <c r="F318" s="16">
        <f>SUM(F319,F321)</f>
        <v>258.5</v>
      </c>
      <c r="G318" s="16">
        <f>SUM(G319,G321)</f>
        <v>310</v>
      </c>
      <c r="H318" s="16">
        <f>SUM(H319,H321)</f>
        <v>310</v>
      </c>
    </row>
    <row r="319" spans="1:8" ht="30.75">
      <c r="A319" s="13" t="s">
        <v>210</v>
      </c>
      <c r="B319" s="11" t="s">
        <v>55</v>
      </c>
      <c r="C319" s="11" t="s">
        <v>11</v>
      </c>
      <c r="D319" s="15" t="s">
        <v>211</v>
      </c>
      <c r="E319" s="15"/>
      <c r="F319" s="16">
        <f>SUM(F320)</f>
        <v>58.5</v>
      </c>
      <c r="G319" s="16">
        <f>SUM(G320)</f>
        <v>60</v>
      </c>
      <c r="H319" s="16">
        <f>SUM(H320)</f>
        <v>60</v>
      </c>
    </row>
    <row r="320" spans="1:8" ht="46.5">
      <c r="A320" s="13" t="s">
        <v>19</v>
      </c>
      <c r="B320" s="11" t="s">
        <v>55</v>
      </c>
      <c r="C320" s="11" t="s">
        <v>11</v>
      </c>
      <c r="D320" s="15" t="s">
        <v>211</v>
      </c>
      <c r="E320" s="15">
        <v>244</v>
      </c>
      <c r="F320" s="16">
        <v>58.5</v>
      </c>
      <c r="G320" s="16">
        <v>60</v>
      </c>
      <c r="H320" s="16">
        <v>60</v>
      </c>
    </row>
    <row r="321" spans="1:8" ht="30.75">
      <c r="A321" s="13" t="s">
        <v>212</v>
      </c>
      <c r="B321" s="11" t="s">
        <v>55</v>
      </c>
      <c r="C321" s="11" t="s">
        <v>11</v>
      </c>
      <c r="D321" s="15" t="s">
        <v>213</v>
      </c>
      <c r="E321" s="15"/>
      <c r="F321" s="16">
        <f>SUM(F322)</f>
        <v>200</v>
      </c>
      <c r="G321" s="16">
        <f>SUM(G322)</f>
        <v>250</v>
      </c>
      <c r="H321" s="16">
        <f>SUM(H322)</f>
        <v>250</v>
      </c>
    </row>
    <row r="322" spans="1:8" ht="46.5">
      <c r="A322" s="13" t="s">
        <v>19</v>
      </c>
      <c r="B322" s="11" t="s">
        <v>55</v>
      </c>
      <c r="C322" s="11" t="s">
        <v>11</v>
      </c>
      <c r="D322" s="15" t="s">
        <v>213</v>
      </c>
      <c r="E322" s="15">
        <v>244</v>
      </c>
      <c r="F322" s="16">
        <v>200</v>
      </c>
      <c r="G322" s="16">
        <v>250</v>
      </c>
      <c r="H322" s="16">
        <v>250</v>
      </c>
    </row>
    <row r="323" spans="1:8" ht="93">
      <c r="A323" s="13" t="s">
        <v>214</v>
      </c>
      <c r="B323" s="11" t="s">
        <v>55</v>
      </c>
      <c r="C323" s="11" t="s">
        <v>11</v>
      </c>
      <c r="D323" s="15" t="s">
        <v>148</v>
      </c>
      <c r="E323" s="15"/>
      <c r="F323" s="16">
        <f aca="true" t="shared" si="18" ref="F323:H324">SUM(F324)</f>
        <v>48</v>
      </c>
      <c r="G323" s="16">
        <f t="shared" si="18"/>
        <v>48</v>
      </c>
      <c r="H323" s="16">
        <f t="shared" si="18"/>
        <v>48</v>
      </c>
    </row>
    <row r="324" spans="1:8" ht="46.5">
      <c r="A324" s="13" t="s">
        <v>215</v>
      </c>
      <c r="B324" s="11" t="s">
        <v>55</v>
      </c>
      <c r="C324" s="11" t="s">
        <v>11</v>
      </c>
      <c r="D324" s="15" t="s">
        <v>216</v>
      </c>
      <c r="E324" s="15"/>
      <c r="F324" s="16">
        <f t="shared" si="18"/>
        <v>48</v>
      </c>
      <c r="G324" s="16">
        <f t="shared" si="18"/>
        <v>48</v>
      </c>
      <c r="H324" s="16">
        <f t="shared" si="18"/>
        <v>48</v>
      </c>
    </row>
    <row r="325" spans="1:8" ht="46.5">
      <c r="A325" s="13" t="s">
        <v>61</v>
      </c>
      <c r="B325" s="11" t="s">
        <v>55</v>
      </c>
      <c r="C325" s="11" t="s">
        <v>11</v>
      </c>
      <c r="D325" s="15" t="s">
        <v>216</v>
      </c>
      <c r="E325" s="15">
        <v>321</v>
      </c>
      <c r="F325" s="16">
        <v>48</v>
      </c>
      <c r="G325" s="16">
        <v>48</v>
      </c>
      <c r="H325" s="16">
        <v>48</v>
      </c>
    </row>
    <row r="326" spans="1:8" ht="48" customHeight="1">
      <c r="A326" s="13" t="s">
        <v>233</v>
      </c>
      <c r="B326" s="11" t="s">
        <v>55</v>
      </c>
      <c r="C326" s="11" t="s">
        <v>11</v>
      </c>
      <c r="D326" s="15" t="s">
        <v>289</v>
      </c>
      <c r="E326" s="15"/>
      <c r="F326" s="16">
        <f aca="true" t="shared" si="19" ref="F326:H327">SUM(F327)</f>
        <v>135.7</v>
      </c>
      <c r="G326" s="16">
        <f t="shared" si="19"/>
        <v>0</v>
      </c>
      <c r="H326" s="16">
        <f t="shared" si="19"/>
        <v>0</v>
      </c>
    </row>
    <row r="327" spans="1:8" ht="95.25" customHeight="1">
      <c r="A327" s="13" t="s">
        <v>305</v>
      </c>
      <c r="B327" s="11" t="s">
        <v>55</v>
      </c>
      <c r="C327" s="11" t="s">
        <v>11</v>
      </c>
      <c r="D327" s="15" t="s">
        <v>290</v>
      </c>
      <c r="E327" s="15"/>
      <c r="F327" s="16">
        <f t="shared" si="19"/>
        <v>135.7</v>
      </c>
      <c r="G327" s="16">
        <f t="shared" si="19"/>
        <v>0</v>
      </c>
      <c r="H327" s="16">
        <f t="shared" si="19"/>
        <v>0</v>
      </c>
    </row>
    <row r="328" spans="1:8" ht="15">
      <c r="A328" s="13" t="s">
        <v>81</v>
      </c>
      <c r="B328" s="11" t="s">
        <v>55</v>
      </c>
      <c r="C328" s="11" t="s">
        <v>11</v>
      </c>
      <c r="D328" s="15" t="s">
        <v>290</v>
      </c>
      <c r="E328" s="15">
        <v>612</v>
      </c>
      <c r="F328" s="16">
        <v>135.7</v>
      </c>
      <c r="G328" s="16">
        <v>0</v>
      </c>
      <c r="H328" s="16">
        <v>0</v>
      </c>
    </row>
    <row r="329" spans="1:8" s="30" customFormat="1" ht="15">
      <c r="A329" s="26" t="s">
        <v>89</v>
      </c>
      <c r="B329" s="27" t="s">
        <v>55</v>
      </c>
      <c r="C329" s="27" t="s">
        <v>14</v>
      </c>
      <c r="D329" s="27"/>
      <c r="E329" s="27"/>
      <c r="F329" s="29">
        <f>SUM(F330,F340)</f>
        <v>13586.6</v>
      </c>
      <c r="G329" s="29">
        <f>SUM(G330,G340)</f>
        <v>14017.3</v>
      </c>
      <c r="H329" s="29">
        <f>SUM(H330,H340)</f>
        <v>14459.4</v>
      </c>
    </row>
    <row r="330" spans="1:8" s="30" customFormat="1" ht="30.75">
      <c r="A330" s="26" t="s">
        <v>35</v>
      </c>
      <c r="B330" s="27" t="s">
        <v>55</v>
      </c>
      <c r="C330" s="27" t="s">
        <v>14</v>
      </c>
      <c r="D330" s="27" t="s">
        <v>234</v>
      </c>
      <c r="E330" s="27"/>
      <c r="F330" s="29">
        <f>SUM(F331,F334)</f>
        <v>11060.1</v>
      </c>
      <c r="G330" s="29">
        <f>SUM(G331,G334)</f>
        <v>11060.1</v>
      </c>
      <c r="H330" s="29">
        <f>SUM(H331,H334)</f>
        <v>11060.1</v>
      </c>
    </row>
    <row r="331" spans="1:8" s="30" customFormat="1" ht="186.75">
      <c r="A331" s="31" t="s">
        <v>306</v>
      </c>
      <c r="B331" s="27" t="s">
        <v>55</v>
      </c>
      <c r="C331" s="27" t="s">
        <v>14</v>
      </c>
      <c r="D331" s="27" t="s">
        <v>281</v>
      </c>
      <c r="E331" s="27"/>
      <c r="F331" s="29">
        <f>SUM(F332:F333)</f>
        <v>277.2</v>
      </c>
      <c r="G331" s="29">
        <f>SUM(G332:G333)</f>
        <v>277.2</v>
      </c>
      <c r="H331" s="29">
        <f>SUM(H332:H333)</f>
        <v>277.2</v>
      </c>
    </row>
    <row r="332" spans="1:8" s="30" customFormat="1" ht="46.5">
      <c r="A332" s="26" t="s">
        <v>19</v>
      </c>
      <c r="B332" s="27" t="s">
        <v>55</v>
      </c>
      <c r="C332" s="27" t="s">
        <v>14</v>
      </c>
      <c r="D332" s="27" t="s">
        <v>281</v>
      </c>
      <c r="E332" s="27" t="s">
        <v>20</v>
      </c>
      <c r="F332" s="29">
        <v>1.4</v>
      </c>
      <c r="G332" s="29">
        <v>1.4</v>
      </c>
      <c r="H332" s="29">
        <v>1.4</v>
      </c>
    </row>
    <row r="333" spans="1:8" s="30" customFormat="1" ht="30.75">
      <c r="A333" s="26" t="s">
        <v>90</v>
      </c>
      <c r="B333" s="27" t="s">
        <v>55</v>
      </c>
      <c r="C333" s="27" t="s">
        <v>14</v>
      </c>
      <c r="D333" s="27" t="s">
        <v>281</v>
      </c>
      <c r="E333" s="27" t="s">
        <v>282</v>
      </c>
      <c r="F333" s="29">
        <v>275.8</v>
      </c>
      <c r="G333" s="29">
        <v>275.8</v>
      </c>
      <c r="H333" s="29">
        <v>275.8</v>
      </c>
    </row>
    <row r="334" spans="1:8" s="30" customFormat="1" ht="101.25" customHeight="1">
      <c r="A334" s="31" t="s">
        <v>307</v>
      </c>
      <c r="B334" s="27" t="s">
        <v>55</v>
      </c>
      <c r="C334" s="27" t="s">
        <v>14</v>
      </c>
      <c r="D334" s="27" t="s">
        <v>283</v>
      </c>
      <c r="E334" s="27"/>
      <c r="F334" s="29">
        <f>SUM(F335:F339)</f>
        <v>10782.9</v>
      </c>
      <c r="G334" s="29">
        <f>SUM(G335:G339)</f>
        <v>10782.9</v>
      </c>
      <c r="H334" s="29">
        <f>SUM(H335:H339)</f>
        <v>10782.9</v>
      </c>
    </row>
    <row r="335" spans="1:8" s="30" customFormat="1" ht="15">
      <c r="A335" s="26" t="s">
        <v>236</v>
      </c>
      <c r="B335" s="27" t="s">
        <v>55</v>
      </c>
      <c r="C335" s="27" t="s">
        <v>14</v>
      </c>
      <c r="D335" s="27" t="s">
        <v>283</v>
      </c>
      <c r="E335" s="27" t="s">
        <v>32</v>
      </c>
      <c r="F335" s="29">
        <f>10.6+10</f>
        <v>20.6</v>
      </c>
      <c r="G335" s="29">
        <f>10.6+10</f>
        <v>20.6</v>
      </c>
      <c r="H335" s="29">
        <f>10.6+10</f>
        <v>20.6</v>
      </c>
    </row>
    <row r="336" spans="1:8" s="30" customFormat="1" ht="30.75">
      <c r="A336" s="26" t="s">
        <v>17</v>
      </c>
      <c r="B336" s="27" t="s">
        <v>55</v>
      </c>
      <c r="C336" s="27" t="s">
        <v>14</v>
      </c>
      <c r="D336" s="27" t="s">
        <v>283</v>
      </c>
      <c r="E336" s="27" t="s">
        <v>18</v>
      </c>
      <c r="F336" s="29">
        <v>4</v>
      </c>
      <c r="G336" s="29">
        <v>4</v>
      </c>
      <c r="H336" s="29">
        <v>4</v>
      </c>
    </row>
    <row r="337" spans="1:8" s="30" customFormat="1" ht="46.5">
      <c r="A337" s="26" t="s">
        <v>19</v>
      </c>
      <c r="B337" s="27" t="s">
        <v>55</v>
      </c>
      <c r="C337" s="27" t="s">
        <v>14</v>
      </c>
      <c r="D337" s="27" t="s">
        <v>283</v>
      </c>
      <c r="E337" s="27" t="s">
        <v>20</v>
      </c>
      <c r="F337" s="29">
        <f>7+22</f>
        <v>29</v>
      </c>
      <c r="G337" s="29">
        <f>7+22</f>
        <v>29</v>
      </c>
      <c r="H337" s="29">
        <f>7+22</f>
        <v>29</v>
      </c>
    </row>
    <row r="338" spans="1:8" s="30" customFormat="1" ht="46.5">
      <c r="A338" s="26" t="s">
        <v>61</v>
      </c>
      <c r="B338" s="27" t="s">
        <v>55</v>
      </c>
      <c r="C338" s="27" t="s">
        <v>14</v>
      </c>
      <c r="D338" s="27" t="s">
        <v>283</v>
      </c>
      <c r="E338" s="27" t="s">
        <v>277</v>
      </c>
      <c r="F338" s="29">
        <v>6405.4</v>
      </c>
      <c r="G338" s="29">
        <v>6405.4</v>
      </c>
      <c r="H338" s="29">
        <v>6405.4</v>
      </c>
    </row>
    <row r="339" spans="1:8" s="30" customFormat="1" ht="15">
      <c r="A339" s="26" t="s">
        <v>163</v>
      </c>
      <c r="B339" s="27" t="s">
        <v>55</v>
      </c>
      <c r="C339" s="27" t="s">
        <v>14</v>
      </c>
      <c r="D339" s="27" t="s">
        <v>283</v>
      </c>
      <c r="E339" s="27" t="s">
        <v>284</v>
      </c>
      <c r="F339" s="29">
        <f>4323.9</f>
        <v>4323.9</v>
      </c>
      <c r="G339" s="29">
        <f>4323.9</f>
        <v>4323.9</v>
      </c>
      <c r="H339" s="29">
        <f>4323.9</f>
        <v>4323.9</v>
      </c>
    </row>
    <row r="340" spans="1:8" s="30" customFormat="1" ht="62.25">
      <c r="A340" s="26" t="s">
        <v>239</v>
      </c>
      <c r="B340" s="27" t="s">
        <v>55</v>
      </c>
      <c r="C340" s="27" t="s">
        <v>14</v>
      </c>
      <c r="D340" s="27" t="s">
        <v>240</v>
      </c>
      <c r="E340" s="27"/>
      <c r="F340" s="29">
        <f>SUM(F341)</f>
        <v>2526.5</v>
      </c>
      <c r="G340" s="29">
        <f>SUM(G341)</f>
        <v>2957.2</v>
      </c>
      <c r="H340" s="29">
        <f>SUM(H341)</f>
        <v>3399.2999999999997</v>
      </c>
    </row>
    <row r="341" spans="1:8" s="30" customFormat="1" ht="144" customHeight="1">
      <c r="A341" s="31" t="s">
        <v>308</v>
      </c>
      <c r="B341" s="27" t="s">
        <v>55</v>
      </c>
      <c r="C341" s="27" t="s">
        <v>14</v>
      </c>
      <c r="D341" s="27" t="s">
        <v>285</v>
      </c>
      <c r="E341" s="27"/>
      <c r="F341" s="29">
        <f>SUM(F342:F345)</f>
        <v>2526.5</v>
      </c>
      <c r="G341" s="29">
        <f>SUM(G342:G345)</f>
        <v>2957.2</v>
      </c>
      <c r="H341" s="29">
        <f>SUM(H342:H345)</f>
        <v>3399.2999999999997</v>
      </c>
    </row>
    <row r="342" spans="1:8" s="30" customFormat="1" ht="30.75">
      <c r="A342" s="26" t="s">
        <v>17</v>
      </c>
      <c r="B342" s="27" t="s">
        <v>55</v>
      </c>
      <c r="C342" s="27" t="s">
        <v>14</v>
      </c>
      <c r="D342" s="27" t="s">
        <v>285</v>
      </c>
      <c r="E342" s="27" t="s">
        <v>18</v>
      </c>
      <c r="F342" s="29">
        <v>3</v>
      </c>
      <c r="G342" s="29">
        <v>3</v>
      </c>
      <c r="H342" s="29">
        <v>3</v>
      </c>
    </row>
    <row r="343" spans="1:8" s="30" customFormat="1" ht="46.5">
      <c r="A343" s="26" t="s">
        <v>19</v>
      </c>
      <c r="B343" s="27" t="s">
        <v>55</v>
      </c>
      <c r="C343" s="27" t="s">
        <v>14</v>
      </c>
      <c r="D343" s="27" t="s">
        <v>285</v>
      </c>
      <c r="E343" s="27" t="s">
        <v>20</v>
      </c>
      <c r="F343" s="29">
        <v>9.6</v>
      </c>
      <c r="G343" s="29">
        <v>9.6</v>
      </c>
      <c r="H343" s="29">
        <v>9.6</v>
      </c>
    </row>
    <row r="344" spans="1:8" s="30" customFormat="1" ht="46.5">
      <c r="A344" s="26" t="s">
        <v>61</v>
      </c>
      <c r="B344" s="27" t="s">
        <v>55</v>
      </c>
      <c r="C344" s="27" t="s">
        <v>14</v>
      </c>
      <c r="D344" s="27" t="s">
        <v>285</v>
      </c>
      <c r="E344" s="27" t="s">
        <v>277</v>
      </c>
      <c r="F344" s="29">
        <v>2063.9</v>
      </c>
      <c r="G344" s="29">
        <f>2944.6-550</f>
        <v>2394.6</v>
      </c>
      <c r="H344" s="29">
        <f>3386.7-568</f>
        <v>2818.7</v>
      </c>
    </row>
    <row r="345" spans="1:8" s="30" customFormat="1" ht="15">
      <c r="A345" s="26" t="s">
        <v>81</v>
      </c>
      <c r="B345" s="27" t="s">
        <v>55</v>
      </c>
      <c r="C345" s="27" t="s">
        <v>14</v>
      </c>
      <c r="D345" s="27" t="s">
        <v>285</v>
      </c>
      <c r="E345" s="27" t="s">
        <v>245</v>
      </c>
      <c r="F345" s="29">
        <v>450</v>
      </c>
      <c r="G345" s="29">
        <v>550</v>
      </c>
      <c r="H345" s="29">
        <v>568</v>
      </c>
    </row>
    <row r="346" spans="1:8" s="30" customFormat="1" ht="15">
      <c r="A346" s="26" t="s">
        <v>286</v>
      </c>
      <c r="B346" s="27" t="s">
        <v>55</v>
      </c>
      <c r="C346" s="27" t="s">
        <v>68</v>
      </c>
      <c r="D346" s="27"/>
      <c r="E346" s="27"/>
      <c r="F346" s="29">
        <f aca="true" t="shared" si="20" ref="F346:H347">SUM(F347)</f>
        <v>419.4</v>
      </c>
      <c r="G346" s="29">
        <f t="shared" si="20"/>
        <v>419.4</v>
      </c>
      <c r="H346" s="29">
        <f t="shared" si="20"/>
        <v>419.4</v>
      </c>
    </row>
    <row r="347" spans="1:8" s="30" customFormat="1" ht="30.75">
      <c r="A347" s="26" t="s">
        <v>35</v>
      </c>
      <c r="B347" s="27" t="s">
        <v>55</v>
      </c>
      <c r="C347" s="27" t="s">
        <v>68</v>
      </c>
      <c r="D347" s="27" t="s">
        <v>234</v>
      </c>
      <c r="E347" s="27"/>
      <c r="F347" s="29">
        <f t="shared" si="20"/>
        <v>419.4</v>
      </c>
      <c r="G347" s="29">
        <f t="shared" si="20"/>
        <v>419.4</v>
      </c>
      <c r="H347" s="29">
        <f t="shared" si="20"/>
        <v>419.4</v>
      </c>
    </row>
    <row r="348" spans="1:8" s="30" customFormat="1" ht="46.5">
      <c r="A348" s="26" t="s">
        <v>309</v>
      </c>
      <c r="B348" s="27" t="s">
        <v>55</v>
      </c>
      <c r="C348" s="27" t="s">
        <v>68</v>
      </c>
      <c r="D348" s="27" t="s">
        <v>287</v>
      </c>
      <c r="E348" s="27"/>
      <c r="F348" s="29">
        <f>SUM(F349:F351)</f>
        <v>419.4</v>
      </c>
      <c r="G348" s="29">
        <f>SUM(G349:G351)</f>
        <v>419.4</v>
      </c>
      <c r="H348" s="29">
        <f>SUM(H349:H351)</f>
        <v>419.4</v>
      </c>
    </row>
    <row r="349" spans="1:8" s="30" customFormat="1" ht="30.75">
      <c r="A349" s="26" t="s">
        <v>98</v>
      </c>
      <c r="B349" s="27" t="s">
        <v>55</v>
      </c>
      <c r="C349" s="27" t="s">
        <v>68</v>
      </c>
      <c r="D349" s="27" t="s">
        <v>287</v>
      </c>
      <c r="E349" s="27" t="s">
        <v>12</v>
      </c>
      <c r="F349" s="29">
        <v>251.4</v>
      </c>
      <c r="G349" s="29">
        <v>251.4</v>
      </c>
      <c r="H349" s="29">
        <v>251.4</v>
      </c>
    </row>
    <row r="350" spans="1:8" s="30" customFormat="1" ht="62.25">
      <c r="A350" s="26" t="s">
        <v>99</v>
      </c>
      <c r="B350" s="27" t="s">
        <v>55</v>
      </c>
      <c r="C350" s="27" t="s">
        <v>68</v>
      </c>
      <c r="D350" s="27" t="s">
        <v>287</v>
      </c>
      <c r="E350" s="27" t="s">
        <v>100</v>
      </c>
      <c r="F350" s="29">
        <v>76</v>
      </c>
      <c r="G350" s="29">
        <v>76</v>
      </c>
      <c r="H350" s="29">
        <v>76</v>
      </c>
    </row>
    <row r="351" spans="1:8" s="30" customFormat="1" ht="46.5">
      <c r="A351" s="26" t="s">
        <v>19</v>
      </c>
      <c r="B351" s="27" t="s">
        <v>55</v>
      </c>
      <c r="C351" s="27" t="s">
        <v>68</v>
      </c>
      <c r="D351" s="27" t="s">
        <v>287</v>
      </c>
      <c r="E351" s="27" t="s">
        <v>20</v>
      </c>
      <c r="F351" s="29">
        <v>92</v>
      </c>
      <c r="G351" s="29">
        <v>92</v>
      </c>
      <c r="H351" s="29">
        <v>92</v>
      </c>
    </row>
    <row r="352" spans="1:8" ht="15">
      <c r="A352" s="13" t="s">
        <v>64</v>
      </c>
      <c r="B352" s="11" t="s">
        <v>25</v>
      </c>
      <c r="C352" s="11"/>
      <c r="D352" s="15"/>
      <c r="E352" s="15"/>
      <c r="F352" s="16">
        <f>SUM(F353,F357)</f>
        <v>274</v>
      </c>
      <c r="G352" s="16">
        <f>SUM(G353,G357)</f>
        <v>300</v>
      </c>
      <c r="H352" s="16">
        <f>SUM(H353,H357)</f>
        <v>12338</v>
      </c>
    </row>
    <row r="353" spans="1:8" ht="15">
      <c r="A353" s="13" t="s">
        <v>166</v>
      </c>
      <c r="B353" s="11" t="s">
        <v>25</v>
      </c>
      <c r="C353" s="11" t="s">
        <v>65</v>
      </c>
      <c r="D353" s="15"/>
      <c r="E353" s="15"/>
      <c r="F353" s="16">
        <f aca="true" t="shared" si="21" ref="F353:H355">SUM(F354)</f>
        <v>0</v>
      </c>
      <c r="G353" s="16">
        <f t="shared" si="21"/>
        <v>0</v>
      </c>
      <c r="H353" s="16">
        <f t="shared" si="21"/>
        <v>12018</v>
      </c>
    </row>
    <row r="354" spans="1:8" ht="46.5">
      <c r="A354" s="13" t="s">
        <v>186</v>
      </c>
      <c r="B354" s="11" t="s">
        <v>25</v>
      </c>
      <c r="C354" s="11" t="s">
        <v>65</v>
      </c>
      <c r="D354" s="15" t="s">
        <v>128</v>
      </c>
      <c r="E354" s="15"/>
      <c r="F354" s="16">
        <f t="shared" si="21"/>
        <v>0</v>
      </c>
      <c r="G354" s="16">
        <f t="shared" si="21"/>
        <v>0</v>
      </c>
      <c r="H354" s="16">
        <f t="shared" si="21"/>
        <v>12018</v>
      </c>
    </row>
    <row r="355" spans="1:8" ht="30.75">
      <c r="A355" s="13" t="s">
        <v>185</v>
      </c>
      <c r="B355" s="11" t="s">
        <v>25</v>
      </c>
      <c r="C355" s="11" t="s">
        <v>65</v>
      </c>
      <c r="D355" s="15" t="s">
        <v>217</v>
      </c>
      <c r="E355" s="15"/>
      <c r="F355" s="16">
        <f t="shared" si="21"/>
        <v>0</v>
      </c>
      <c r="G355" s="16">
        <f t="shared" si="21"/>
        <v>0</v>
      </c>
      <c r="H355" s="16">
        <f t="shared" si="21"/>
        <v>12018</v>
      </c>
    </row>
    <row r="356" spans="1:8" ht="46.5">
      <c r="A356" s="13" t="s">
        <v>165</v>
      </c>
      <c r="B356" s="11" t="s">
        <v>25</v>
      </c>
      <c r="C356" s="11" t="s">
        <v>65</v>
      </c>
      <c r="D356" s="15" t="s">
        <v>217</v>
      </c>
      <c r="E356" s="15">
        <v>414</v>
      </c>
      <c r="F356" s="16"/>
      <c r="G356" s="16"/>
      <c r="H356" s="16">
        <v>12018</v>
      </c>
    </row>
    <row r="357" spans="1:8" ht="30.75">
      <c r="A357" s="13" t="s">
        <v>66</v>
      </c>
      <c r="B357" s="11" t="s">
        <v>25</v>
      </c>
      <c r="C357" s="11" t="s">
        <v>44</v>
      </c>
      <c r="D357" s="15"/>
      <c r="E357" s="15"/>
      <c r="F357" s="16">
        <f aca="true" t="shared" si="22" ref="F357:H359">SUM(F358)</f>
        <v>274</v>
      </c>
      <c r="G357" s="16">
        <f t="shared" si="22"/>
        <v>300</v>
      </c>
      <c r="H357" s="16">
        <f t="shared" si="22"/>
        <v>320</v>
      </c>
    </row>
    <row r="358" spans="1:8" ht="46.5">
      <c r="A358" s="13" t="s">
        <v>186</v>
      </c>
      <c r="B358" s="11" t="s">
        <v>25</v>
      </c>
      <c r="C358" s="11" t="s">
        <v>44</v>
      </c>
      <c r="D358" s="15" t="s">
        <v>128</v>
      </c>
      <c r="E358" s="15"/>
      <c r="F358" s="16">
        <f t="shared" si="22"/>
        <v>274</v>
      </c>
      <c r="G358" s="16">
        <f t="shared" si="22"/>
        <v>300</v>
      </c>
      <c r="H358" s="16">
        <f t="shared" si="22"/>
        <v>320</v>
      </c>
    </row>
    <row r="359" spans="1:8" ht="30.75">
      <c r="A359" s="13" t="s">
        <v>218</v>
      </c>
      <c r="B359" s="11" t="s">
        <v>25</v>
      </c>
      <c r="C359" s="11" t="s">
        <v>44</v>
      </c>
      <c r="D359" s="15" t="s">
        <v>219</v>
      </c>
      <c r="E359" s="15"/>
      <c r="F359" s="16">
        <f t="shared" si="22"/>
        <v>274</v>
      </c>
      <c r="G359" s="16">
        <f t="shared" si="22"/>
        <v>300</v>
      </c>
      <c r="H359" s="16">
        <f t="shared" si="22"/>
        <v>320</v>
      </c>
    </row>
    <row r="360" spans="1:8" ht="46.5">
      <c r="A360" s="13" t="s">
        <v>19</v>
      </c>
      <c r="B360" s="11" t="s">
        <v>25</v>
      </c>
      <c r="C360" s="11" t="s">
        <v>44</v>
      </c>
      <c r="D360" s="15" t="s">
        <v>219</v>
      </c>
      <c r="E360" s="15">
        <v>244</v>
      </c>
      <c r="F360" s="16">
        <v>274</v>
      </c>
      <c r="G360" s="16">
        <v>300</v>
      </c>
      <c r="H360" s="16">
        <v>320</v>
      </c>
    </row>
    <row r="361" spans="1:8" ht="46.5">
      <c r="A361" s="13" t="s">
        <v>153</v>
      </c>
      <c r="B361" s="11" t="s">
        <v>72</v>
      </c>
      <c r="C361" s="11"/>
      <c r="D361" s="15"/>
      <c r="E361" s="15"/>
      <c r="F361" s="16">
        <f aca="true" t="shared" si="23" ref="F361:H364">SUM(F362)</f>
        <v>11260.41</v>
      </c>
      <c r="G361" s="16">
        <f t="shared" si="23"/>
        <v>11511.21</v>
      </c>
      <c r="H361" s="16">
        <f t="shared" si="23"/>
        <v>11771.81</v>
      </c>
    </row>
    <row r="362" spans="1:8" ht="46.5">
      <c r="A362" s="13" t="s">
        <v>71</v>
      </c>
      <c r="B362" s="11" t="s">
        <v>72</v>
      </c>
      <c r="C362" s="11" t="s">
        <v>9</v>
      </c>
      <c r="D362" s="15"/>
      <c r="E362" s="15"/>
      <c r="F362" s="16">
        <f t="shared" si="23"/>
        <v>11260.41</v>
      </c>
      <c r="G362" s="16">
        <f t="shared" si="23"/>
        <v>11511.21</v>
      </c>
      <c r="H362" s="16">
        <f t="shared" si="23"/>
        <v>11771.81</v>
      </c>
    </row>
    <row r="363" spans="1:8" ht="30.75">
      <c r="A363" s="10" t="s">
        <v>35</v>
      </c>
      <c r="B363" s="11" t="s">
        <v>72</v>
      </c>
      <c r="C363" s="11" t="s">
        <v>9</v>
      </c>
      <c r="D363" s="11" t="s">
        <v>95</v>
      </c>
      <c r="E363" s="15"/>
      <c r="F363" s="16">
        <f t="shared" si="23"/>
        <v>11260.41</v>
      </c>
      <c r="G363" s="16">
        <f t="shared" si="23"/>
        <v>11511.21</v>
      </c>
      <c r="H363" s="16">
        <f t="shared" si="23"/>
        <v>11771.81</v>
      </c>
    </row>
    <row r="364" spans="1:8" ht="46.5">
      <c r="A364" s="13" t="s">
        <v>73</v>
      </c>
      <c r="B364" s="11" t="s">
        <v>72</v>
      </c>
      <c r="C364" s="11" t="s">
        <v>9</v>
      </c>
      <c r="D364" s="15" t="s">
        <v>154</v>
      </c>
      <c r="E364" s="15"/>
      <c r="F364" s="16">
        <f t="shared" si="23"/>
        <v>11260.41</v>
      </c>
      <c r="G364" s="16">
        <f t="shared" si="23"/>
        <v>11511.21</v>
      </c>
      <c r="H364" s="16">
        <f t="shared" si="23"/>
        <v>11771.81</v>
      </c>
    </row>
    <row r="365" spans="1:8" ht="30.75">
      <c r="A365" s="13" t="s">
        <v>74</v>
      </c>
      <c r="B365" s="11" t="s">
        <v>72</v>
      </c>
      <c r="C365" s="11" t="s">
        <v>9</v>
      </c>
      <c r="D365" s="15" t="s">
        <v>154</v>
      </c>
      <c r="E365" s="15">
        <v>511</v>
      </c>
      <c r="F365" s="16">
        <v>11260.41</v>
      </c>
      <c r="G365" s="16">
        <f>6513.3-2.09+5000</f>
        <v>11511.21</v>
      </c>
      <c r="H365" s="16">
        <f>6773.9-2.09+5000</f>
        <v>11771.81</v>
      </c>
    </row>
    <row r="366" spans="1:8" s="28" customFormat="1" ht="15">
      <c r="A366" s="33" t="s">
        <v>91</v>
      </c>
      <c r="B366" s="34"/>
      <c r="C366" s="34"/>
      <c r="D366" s="34"/>
      <c r="E366" s="35"/>
      <c r="F366" s="32">
        <f>SUM(F10,F86,F101,F118,F136,F238,F277,F352,F361)</f>
        <v>293628.256</v>
      </c>
      <c r="G366" s="32">
        <f>SUM(G10,G86,G101,G118,G136,G238,G277,G352,G361)</f>
        <v>274108.5960000001</v>
      </c>
      <c r="H366" s="32">
        <f>SUM(H10,H86,H101,H118,H136,H238,H277,H352,H361)</f>
        <v>296295.596</v>
      </c>
    </row>
  </sheetData>
  <sheetProtection selectLockedCells="1" selectUnlockedCells="1"/>
  <mergeCells count="2">
    <mergeCell ref="A366:E366"/>
    <mergeCell ref="A7:H7"/>
  </mergeCells>
  <printOptions/>
  <pageMargins left="0.7086614173228347" right="0.1968503937007874" top="0.5905511811023623" bottom="0.3937007874015748" header="0.5118110236220472" footer="0.5118110236220472"/>
  <pageSetup fitToHeight="0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PageLayoutView="0" workbookViewId="0" topLeftCell="A4">
      <selection activeCell="A16" sqref="A16:IV23"/>
    </sheetView>
  </sheetViews>
  <sheetFormatPr defaultColWidth="9.140625" defaultRowHeight="12.75"/>
  <cols>
    <col min="1" max="1" width="51.00390625" style="1" customWidth="1"/>
    <col min="2" max="2" width="6.8515625" style="2" customWidth="1"/>
    <col min="3" max="4" width="6.00390625" style="2" customWidth="1"/>
    <col min="5" max="5" width="13.8515625" style="2" customWidth="1"/>
    <col min="6" max="6" width="7.421875" style="2" customWidth="1"/>
    <col min="7" max="7" width="16.8515625" style="17" customWidth="1"/>
    <col min="8" max="8" width="12.421875" style="4" customWidth="1"/>
    <col min="9" max="9" width="12.8515625" style="4" customWidth="1"/>
    <col min="10" max="16384" width="9.140625" style="4" customWidth="1"/>
  </cols>
  <sheetData>
    <row r="1" spans="5:7" ht="15">
      <c r="E1" s="19"/>
      <c r="G1" s="19" t="s">
        <v>187</v>
      </c>
    </row>
    <row r="2" spans="5:7" ht="15">
      <c r="E2" s="19"/>
      <c r="G2" s="19" t="s">
        <v>0</v>
      </c>
    </row>
    <row r="3" spans="5:7" ht="15">
      <c r="E3" s="19"/>
      <c r="G3" s="19" t="s">
        <v>1</v>
      </c>
    </row>
    <row r="4" spans="5:7" ht="15">
      <c r="E4" s="19"/>
      <c r="G4" s="19" t="s">
        <v>2</v>
      </c>
    </row>
    <row r="5" spans="5:7" ht="15">
      <c r="E5" s="21"/>
      <c r="F5" s="22"/>
      <c r="G5" s="21" t="s">
        <v>188</v>
      </c>
    </row>
    <row r="6" ht="15">
      <c r="E6" s="19"/>
    </row>
    <row r="7" spans="1:9" ht="15">
      <c r="A7" s="37" t="s">
        <v>189</v>
      </c>
      <c r="B7" s="37"/>
      <c r="C7" s="37"/>
      <c r="D7" s="37"/>
      <c r="E7" s="37"/>
      <c r="F7" s="37"/>
      <c r="G7" s="37"/>
      <c r="H7" s="37"/>
      <c r="I7" s="37"/>
    </row>
    <row r="8" spans="1:9" ht="15">
      <c r="A8" s="37" t="s">
        <v>190</v>
      </c>
      <c r="B8" s="37"/>
      <c r="C8" s="37"/>
      <c r="D8" s="37"/>
      <c r="E8" s="37"/>
      <c r="F8" s="37"/>
      <c r="G8" s="37"/>
      <c r="H8" s="37"/>
      <c r="I8" s="37"/>
    </row>
    <row r="9" spans="1:9" ht="13.5" customHeight="1">
      <c r="A9" s="6"/>
      <c r="B9" s="5"/>
      <c r="C9" s="5"/>
      <c r="D9" s="5"/>
      <c r="E9" s="5"/>
      <c r="G9" s="23"/>
      <c r="I9" s="4" t="s">
        <v>191</v>
      </c>
    </row>
    <row r="10" spans="1:9" ht="15">
      <c r="A10" s="24" t="s">
        <v>3</v>
      </c>
      <c r="B10" s="11" t="s">
        <v>192</v>
      </c>
      <c r="C10" s="11" t="s">
        <v>4</v>
      </c>
      <c r="D10" s="11" t="s">
        <v>5</v>
      </c>
      <c r="E10" s="11" t="s">
        <v>6</v>
      </c>
      <c r="F10" s="11" t="s">
        <v>7</v>
      </c>
      <c r="G10" s="25" t="s">
        <v>193</v>
      </c>
      <c r="H10" s="25" t="s">
        <v>194</v>
      </c>
      <c r="I10" s="25" t="s">
        <v>195</v>
      </c>
    </row>
    <row r="11" spans="1:9" ht="15" hidden="1">
      <c r="A11" s="13" t="s">
        <v>197</v>
      </c>
      <c r="B11" s="11" t="s">
        <v>196</v>
      </c>
      <c r="C11" s="11" t="s">
        <v>9</v>
      </c>
      <c r="D11" s="11" t="s">
        <v>14</v>
      </c>
      <c r="E11" s="11" t="s">
        <v>97</v>
      </c>
      <c r="F11" s="11" t="s">
        <v>22</v>
      </c>
      <c r="G11" s="12"/>
      <c r="H11" s="12"/>
      <c r="I11" s="12"/>
    </row>
    <row r="12" spans="1:9" ht="15" hidden="1">
      <c r="A12" s="13" t="s">
        <v>198</v>
      </c>
      <c r="B12" s="11" t="s">
        <v>196</v>
      </c>
      <c r="C12" s="11" t="s">
        <v>9</v>
      </c>
      <c r="D12" s="11" t="s">
        <v>14</v>
      </c>
      <c r="E12" s="11" t="s">
        <v>97</v>
      </c>
      <c r="F12" s="11" t="s">
        <v>199</v>
      </c>
      <c r="G12" s="12"/>
      <c r="H12" s="12"/>
      <c r="I12" s="12"/>
    </row>
    <row r="13" spans="1:9" ht="30.75" hidden="1">
      <c r="A13" s="13" t="s">
        <v>17</v>
      </c>
      <c r="B13" s="11" t="s">
        <v>196</v>
      </c>
      <c r="C13" s="11" t="s">
        <v>9</v>
      </c>
      <c r="D13" s="11" t="s">
        <v>30</v>
      </c>
      <c r="E13" s="11" t="s">
        <v>113</v>
      </c>
      <c r="F13" s="11" t="s">
        <v>18</v>
      </c>
      <c r="G13" s="12"/>
      <c r="H13" s="12"/>
      <c r="I13" s="12"/>
    </row>
    <row r="14" spans="1:9" ht="78" hidden="1">
      <c r="A14" s="13" t="s">
        <v>69</v>
      </c>
      <c r="B14" s="11" t="s">
        <v>196</v>
      </c>
      <c r="C14" s="11" t="s">
        <v>9</v>
      </c>
      <c r="D14" s="11" t="s">
        <v>30</v>
      </c>
      <c r="E14" s="15" t="s">
        <v>149</v>
      </c>
      <c r="F14" s="15"/>
      <c r="G14" s="16">
        <f>SUM(G15)</f>
        <v>0</v>
      </c>
      <c r="H14" s="16">
        <f>SUM(H15)</f>
        <v>0</v>
      </c>
      <c r="I14" s="16">
        <f>SUM(I15)</f>
        <v>0</v>
      </c>
    </row>
    <row r="15" spans="1:9" ht="30.75" hidden="1">
      <c r="A15" s="13" t="s">
        <v>17</v>
      </c>
      <c r="B15" s="11" t="s">
        <v>196</v>
      </c>
      <c r="C15" s="11" t="s">
        <v>9</v>
      </c>
      <c r="D15" s="11" t="s">
        <v>30</v>
      </c>
      <c r="E15" s="15" t="s">
        <v>149</v>
      </c>
      <c r="F15" s="15">
        <v>242</v>
      </c>
      <c r="G15" s="16"/>
      <c r="H15" s="16"/>
      <c r="I15" s="16"/>
    </row>
  </sheetData>
  <sheetProtection selectLockedCells="1" selectUnlockedCells="1"/>
  <mergeCells count="2">
    <mergeCell ref="A7:I7"/>
    <mergeCell ref="A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9.140625" style="1" customWidth="1"/>
    <col min="2" max="6" width="9.140625" style="2" customWidth="1"/>
    <col min="7" max="7" width="9.140625" style="17" customWidth="1"/>
    <col min="8" max="16384" width="9.14062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2017-11-13T08:58:06Z</cp:lastPrinted>
  <dcterms:created xsi:type="dcterms:W3CDTF">2014-10-31T06:32:55Z</dcterms:created>
  <dcterms:modified xsi:type="dcterms:W3CDTF">2017-11-13T10:30:12Z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